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bookViews>
    <workbookView xWindow="-108" yWindow="-108" windowWidth="23256" windowHeight="14016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Input'!$A$1:$H$45</definedName>
    <definedName name="_xlnm.Print_Area" localSheetId="2">'Financial Input'!$A$1:$P$115</definedName>
    <definedName name="_xlnm.Print_Area" localSheetId="0">Summary!$A$1:$AI$37</definedName>
    <definedName name="Units" localSheetId="2">[1]Inputs!#REF!</definedName>
    <definedName name="Units">'Demand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4" l="1"/>
  <c r="C92" i="4"/>
  <c r="AH33" i="4" s="1"/>
  <c r="B92" i="4"/>
  <c r="D92" i="4" s="1"/>
  <c r="C76" i="4"/>
  <c r="AH32" i="4" s="1"/>
  <c r="B76" i="4"/>
  <c r="AI32" i="4" s="1"/>
  <c r="AI34" i="4"/>
  <c r="AH34" i="4"/>
  <c r="C30" i="3"/>
  <c r="B30" i="3"/>
  <c r="AI33" i="4" l="1"/>
  <c r="AH35" i="4"/>
  <c r="O44" i="5" l="1"/>
  <c r="O8" i="5" l="1"/>
  <c r="C91" i="4" l="1"/>
  <c r="AF33" i="4" s="1"/>
  <c r="B91" i="4"/>
  <c r="AG33" i="4" s="1"/>
  <c r="C75" i="4"/>
  <c r="AF32" i="4" s="1"/>
  <c r="B75" i="4"/>
  <c r="AG32" i="4" s="1"/>
  <c r="AG34" i="4"/>
  <c r="AF34" i="4"/>
  <c r="D75" i="4" l="1"/>
  <c r="D91" i="4"/>
  <c r="AF35" i="4"/>
  <c r="AI35" i="4" l="1"/>
  <c r="AH36" i="4" s="1"/>
  <c r="O47" i="5"/>
  <c r="O11" i="5"/>
  <c r="C90" i="4" l="1"/>
  <c r="AD33" i="4" s="1"/>
  <c r="B90" i="4"/>
  <c r="AE33" i="4" s="1"/>
  <c r="C74" i="4"/>
  <c r="AD32" i="4" s="1"/>
  <c r="B74" i="4"/>
  <c r="AE32" i="4" s="1"/>
  <c r="AE34" i="4"/>
  <c r="AD34" i="4"/>
  <c r="D90" i="4" l="1"/>
  <c r="D74" i="4"/>
  <c r="AG35" i="4" s="1"/>
  <c r="AF36" i="4" s="1"/>
  <c r="AD35" i="4"/>
  <c r="O50" i="5" l="1"/>
  <c r="O14" i="5"/>
  <c r="C89" i="4" l="1"/>
  <c r="AB33" i="4" s="1"/>
  <c r="B89" i="4"/>
  <c r="AC33" i="4" s="1"/>
  <c r="C73" i="4"/>
  <c r="AB32" i="4" s="1"/>
  <c r="B73" i="4"/>
  <c r="AC32" i="4" s="1"/>
  <c r="AC34" i="4"/>
  <c r="AB34" i="4"/>
  <c r="D73" i="4" l="1"/>
  <c r="D89" i="4"/>
  <c r="AB35" i="4"/>
  <c r="AE35" i="4" l="1"/>
  <c r="AD36" i="4" s="1"/>
  <c r="O53" i="5"/>
  <c r="O17" i="5"/>
  <c r="AA34" i="4" l="1"/>
  <c r="Z34" i="4"/>
  <c r="Y34" i="4"/>
  <c r="X34" i="4"/>
  <c r="C88" i="4" l="1"/>
  <c r="Z33" i="4" s="1"/>
  <c r="B88" i="4"/>
  <c r="AA33" i="4" s="1"/>
  <c r="C72" i="4"/>
  <c r="Z32" i="4" s="1"/>
  <c r="B72" i="4"/>
  <c r="AA32" i="4" s="1"/>
  <c r="AA35" i="4" l="1"/>
  <c r="Z35" i="4"/>
  <c r="D72" i="4"/>
  <c r="D88" i="4"/>
  <c r="O56" i="5"/>
  <c r="Z36" i="4" l="1"/>
  <c r="AC35" i="4"/>
  <c r="AB36" i="4" s="1"/>
  <c r="O20" i="5"/>
  <c r="C87" i="4" l="1"/>
  <c r="X33" i="4" s="1"/>
  <c r="B87" i="4"/>
  <c r="C71" i="4"/>
  <c r="X32" i="4" s="1"/>
  <c r="B71" i="4"/>
  <c r="X35" i="4" l="1"/>
  <c r="D87" i="4"/>
  <c r="Y33" i="4"/>
  <c r="D71" i="4"/>
  <c r="Y32" i="4"/>
  <c r="Y35" i="4" s="1"/>
  <c r="O59" i="5"/>
  <c r="O23" i="5"/>
  <c r="X36" i="4" l="1"/>
  <c r="O62" i="5"/>
  <c r="O26" i="5"/>
  <c r="O65" i="5" l="1"/>
  <c r="O29" i="5"/>
  <c r="I68" i="5" l="1"/>
  <c r="O68" i="5" l="1"/>
  <c r="O32" i="5"/>
  <c r="M74" i="5" l="1"/>
  <c r="O74" i="5" s="1"/>
  <c r="O38" i="5"/>
  <c r="M77" i="5" l="1"/>
  <c r="O77" i="5" l="1"/>
  <c r="O71" i="5"/>
  <c r="O41" i="5"/>
  <c r="O35" i="5"/>
  <c r="B34" i="3" l="1"/>
  <c r="A52" i="4"/>
  <c r="B97" i="4"/>
  <c r="C97" i="4"/>
  <c r="B98" i="4"/>
  <c r="C98" i="4"/>
  <c r="B99" i="4"/>
  <c r="C99" i="4"/>
  <c r="B100" i="4"/>
  <c r="C100" i="4"/>
  <c r="B101" i="4"/>
  <c r="C101" i="4"/>
  <c r="B102" i="4"/>
  <c r="C102" i="4"/>
  <c r="C96" i="4"/>
  <c r="B9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1" i="4"/>
  <c r="C82" i="4"/>
  <c r="C83" i="4"/>
  <c r="C84" i="4"/>
  <c r="C85" i="4"/>
  <c r="C86" i="4"/>
  <c r="C80" i="4"/>
  <c r="B81" i="4"/>
  <c r="B82" i="4"/>
  <c r="B83" i="4"/>
  <c r="B84" i="4"/>
  <c r="B85" i="4"/>
  <c r="B86" i="4"/>
  <c r="B80" i="4"/>
  <c r="C5" i="3"/>
  <c r="C2" i="4" l="1"/>
  <c r="B35" i="4"/>
  <c r="A94" i="4" l="1"/>
  <c r="B34" i="4" s="1"/>
  <c r="A78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0" i="4"/>
  <c r="D102" i="4"/>
  <c r="D101" i="4"/>
  <c r="D98" i="4"/>
  <c r="D97" i="4"/>
  <c r="D100" i="4"/>
  <c r="D96" i="4"/>
  <c r="D99" i="4"/>
  <c r="D83" i="4"/>
  <c r="D64" i="4"/>
  <c r="D86" i="4"/>
  <c r="D82" i="4"/>
  <c r="D85" i="4"/>
  <c r="D81" i="4"/>
  <c r="D84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>
  <authors>
    <author>Cook, Michael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quarterly readings for Cumberland and Lincoln Water from prior periods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quarterly readings for Cumberland and Lincoln Water from prior period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readings for Providence Water Cycle six from prior periods.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Revised due to late accrual entry after submission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Revised due to late accrual entry after submission</t>
        </r>
      </text>
    </comment>
  </commentList>
</comments>
</file>

<file path=xl/sharedStrings.xml><?xml version="1.0" encoding="utf-8"?>
<sst xmlns="http://schemas.openxmlformats.org/spreadsheetml/2006/main" count="389" uniqueCount="62">
  <si>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</si>
  <si>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</si>
  <si>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</si>
  <si>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</si>
  <si>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</si>
  <si>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</si>
  <si>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</si>
  <si>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</si>
  <si>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</si>
  <si>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</si>
  <si>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</si>
  <si>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</si>
  <si>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</si>
  <si>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</si>
  <si>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</si>
  <si>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</si>
  <si>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</si>
  <si>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</si>
  <si>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</si>
  <si>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</si>
  <si>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</si>
  <si>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</si>
  <si>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</si>
  <si>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</si>
  <si>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</si>
  <si>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</si>
  <si>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</si>
  <si>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</si>
  <si>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</si>
  <si>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</si>
  <si>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</si>
  <si>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</si>
  <si>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</si>
  <si>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</si>
  <si>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</si>
  <si>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</si>
  <si>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</si>
  <si>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</si>
  <si>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</si>
  <si>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</si>
  <si>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</si>
  <si>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</si>
  <si>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</si>
  <si>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</si>
  <si>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</si>
  <si>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</si>
  <si>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</si>
  <si>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</si>
  <si>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</si>
  <si>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</si>
  <si>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</si>
  <si>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</si>
  <si>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</si>
  <si>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</si>
  <si>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</si>
  <si>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June.</t>
  </si>
  <si>
    <t>September</t>
  </si>
  <si>
    <t>Source: CIS Billing System</t>
  </si>
  <si>
    <t>October</t>
  </si>
  <si>
    <t>November</t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</si>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</sst>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10" fillId="4" borderId="4" xfId="0" applyFont="1" applyFill="1" applyBorder="1" applyAlignment="1">
      <alignment horizontal="center"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Summary!$A$64:$A$76</c:f>
              <c:strCache>
                <c:ptCount val="13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  <c:pt idx="12">
                  <c:v>February-21</c:v>
                </c:pt>
              </c:strCache>
            </c:strRef>
          </c:cat>
          <c:val>
            <c:numRef>
              <c:f>Summary!$C$64:$C$76</c:f>
              <c:numCache>
                <c:formatCode>_(* #,##0_);_(* \(#,##0\);_(* "-"??_);_(@_)</c:formatCode>
                <c:ptCount val="13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  <c:pt idx="7">
                  <c:v>884745.88451443566</c:v>
                </c:pt>
                <c:pt idx="8">
                  <c:v>808030.56955380586</c:v>
                </c:pt>
                <c:pt idx="9">
                  <c:v>537591.01574803144</c:v>
                </c:pt>
                <c:pt idx="10">
                  <c:v>768795.20472440938</c:v>
                </c:pt>
                <c:pt idx="11">
                  <c:v>659359.87585301825</c:v>
                </c:pt>
                <c:pt idx="12">
                  <c:v>510296.30871391081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Summary!$A$64:$A$76</c:f>
              <c:strCache>
                <c:ptCount val="13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  <c:pt idx="12">
                  <c:v>February-21</c:v>
                </c:pt>
              </c:strCache>
            </c:strRef>
          </c:cat>
          <c:val>
            <c:numRef>
              <c:f>Summary!$B$64:$B$76</c:f>
              <c:numCache>
                <c:formatCode>_(* #,##0_);_(* \(#,##0\);_(* "-"??_);_(@_)</c:formatCode>
                <c:ptCount val="13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588815.72766404203</c:v>
                </c:pt>
                <c:pt idx="5">
                  <c:v>920418.72301837278</c:v>
                </c:pt>
                <c:pt idx="6">
                  <c:v>1034271.2414698163</c:v>
                </c:pt>
                <c:pt idx="7">
                  <c:v>795392.36482939636</c:v>
                </c:pt>
                <c:pt idx="8">
                  <c:v>913450.31758530182</c:v>
                </c:pt>
                <c:pt idx="9">
                  <c:v>796803.85039370076</c:v>
                </c:pt>
                <c:pt idx="10">
                  <c:v>575698.99212598428</c:v>
                </c:pt>
                <c:pt idx="11">
                  <c:v>574964.40682414698</c:v>
                </c:pt>
                <c:pt idx="12">
                  <c:v>591912.62729658792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Summary!$A$78</c:f>
          <c:strCache>
            <c:ptCount val="1"/>
            <c:pt idx="0">
              <c:v>Non-Residential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Summary!$A$80:$A$92</c:f>
              <c:strCache>
                <c:ptCount val="13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  <c:pt idx="12">
                  <c:v>February-21</c:v>
                </c:pt>
              </c:strCache>
            </c:strRef>
          </c:cat>
          <c:val>
            <c:numRef>
              <c:f>Summary!$C$80:$C$92</c:f>
              <c:numCache>
                <c:formatCode>_(* #,##0_);_(* \(#,##0\);_(* "-"??_);_(@_)</c:formatCode>
                <c:ptCount val="13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  <c:pt idx="7">
                  <c:v>398263</c:v>
                </c:pt>
                <c:pt idx="8">
                  <c:v>494775</c:v>
                </c:pt>
                <c:pt idx="9">
                  <c:v>392357</c:v>
                </c:pt>
                <c:pt idx="10">
                  <c:v>507022</c:v>
                </c:pt>
                <c:pt idx="11">
                  <c:v>400923.84918210417</c:v>
                </c:pt>
                <c:pt idx="12">
                  <c:v>369131.68388434465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Summary!$A$80:$A$92</c:f>
              <c:strCache>
                <c:ptCount val="13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  <c:pt idx="12">
                  <c:v>February-21</c:v>
                </c:pt>
              </c:strCache>
            </c:strRef>
          </c:cat>
          <c:val>
            <c:numRef>
              <c:f>Summary!$B$80:$B$92</c:f>
              <c:numCache>
                <c:formatCode>_(* #,##0_);_(* \(#,##0\);_(* "-"??_);_(@_)</c:formatCode>
                <c:ptCount val="13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330441.18698707118</c:v>
                </c:pt>
                <c:pt idx="5">
                  <c:v>394304.31583341857</c:v>
                </c:pt>
                <c:pt idx="6">
                  <c:v>522963.47317457787</c:v>
                </c:pt>
                <c:pt idx="7">
                  <c:v>416886.62917591253</c:v>
                </c:pt>
                <c:pt idx="8">
                  <c:v>379515</c:v>
                </c:pt>
                <c:pt idx="9">
                  <c:v>434815</c:v>
                </c:pt>
                <c:pt idx="10">
                  <c:v>342584.59396698955</c:v>
                </c:pt>
                <c:pt idx="11">
                  <c:v>322657.16013609688</c:v>
                </c:pt>
                <c:pt idx="12">
                  <c:v>354041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Summary!$C$96:$C$102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Summary!$B$96:$B$102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25</xdr:col>
      <xdr:colOff>33867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655109</xdr:colOff>
      <xdr:row>18</xdr:row>
      <xdr:rowOff>163520</xdr:rowOff>
    </xdr:from>
    <xdr:to>
      <xdr:col>7</xdr:col>
      <xdr:colOff>110067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120650</xdr:colOff>
      <xdr:row>19</xdr:row>
      <xdr:rowOff>19587</xdr:rowOff>
    </xdr:from>
    <xdr:to>
      <xdr:col>18</xdr:col>
      <xdr:colOff>143933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18</xdr:col>
      <xdr:colOff>102660</xdr:colOff>
      <xdr:row>18</xdr:row>
      <xdr:rowOff>174104</xdr:rowOff>
    </xdr:from>
    <xdr:to>
      <xdr:col>25</xdr:col>
      <xdr:colOff>59267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2"/>
  <sheetViews>
    <sheetView tabSelected="1" zoomScale="90" zoomScaleNormal="90" workbookViewId="0">
      <selection activeCell="C2" sqref="C2:X2"/>
    </sheetView>
  </sheetViews>
  <sheetFormatPr defaultRowHeight="14.4" x14ac:dyDescent="0.3"/>
  <cols>
    <col min="1" max="1" width="11.66406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11.109375" style="9" customWidth="1"/>
    <col min="21" max="21" width="1" style="9" customWidth="1"/>
    <col min="22" max="22" width="11.109375" bestFit="1" customWidth="1"/>
    <col min="23" max="23" width="13.77734375" customWidth="1"/>
    <col min="24" max="27" width="11.109375" bestFit="1" customWidth="1"/>
    <col min="28" max="28" width="9.44140625" style="31" bestFit="1" customWidth="1"/>
    <col min="29" max="29" width="11.33203125" style="31" customWidth="1"/>
    <col min="30" max="32" width="11.109375" style="31" bestFit="1" customWidth="1"/>
    <col min="33" max="33" width="9.44140625" style="31" bestFit="1" customWidth="1"/>
    <col min="34" max="34" width="12.109375" style="31" customWidth="1"/>
    <col min="35" max="35" width="10.88671875" style="31" customWidth="1"/>
    <col min="36" max="61" width="8.88671875" style="31"/>
  </cols>
  <sheetData>
    <row r="1" spans="1:62" ht="65.25" customHeight="1" x14ac:dyDescent="1.4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9"/>
      <c r="Z1" s="4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1"/>
    </row>
    <row r="2" spans="1:62" s="9" customFormat="1" ht="23.4" x14ac:dyDescent="0.45">
      <c r="A2" s="30"/>
      <c r="B2" s="28"/>
      <c r="C2" s="66" t="str">
        <f>'Demand Input'!C8</f>
        <v>Narragansett Bay Commission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1"/>
      <c r="BE2" s="31"/>
      <c r="BF2" s="31"/>
      <c r="BG2" s="31"/>
      <c r="BH2" s="31"/>
      <c r="BI2" s="31"/>
      <c r="BJ2" s="31"/>
    </row>
    <row r="3" spans="1:62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1"/>
      <c r="BE3" s="31"/>
      <c r="BF3" s="31"/>
      <c r="BG3" s="31"/>
      <c r="BH3" s="31"/>
      <c r="BI3" s="31"/>
      <c r="BJ3" s="31"/>
    </row>
    <row r="4" spans="1:62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1"/>
      <c r="BE4" s="31"/>
      <c r="BF4" s="31"/>
      <c r="BG4" s="31"/>
      <c r="BH4" s="31"/>
      <c r="BI4" s="31"/>
      <c r="BJ4" s="31"/>
    </row>
    <row r="5" spans="1:62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1"/>
    </row>
    <row r="6" spans="1:62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1"/>
    </row>
    <row r="7" spans="1:62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1"/>
    </row>
    <row r="8" spans="1:62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1"/>
    </row>
    <row r="9" spans="1:62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1"/>
    </row>
    <row r="10" spans="1:62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1"/>
    </row>
    <row r="11" spans="1:62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1"/>
    </row>
    <row r="12" spans="1:62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1"/>
    </row>
    <row r="13" spans="1:62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1"/>
    </row>
    <row r="14" spans="1:62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1"/>
    </row>
    <row r="15" spans="1:62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1"/>
    </row>
    <row r="16" spans="1:62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3">
      <c r="A31" s="28"/>
      <c r="B31" s="12" t="s">
        <v>23</v>
      </c>
      <c r="C31" s="10"/>
      <c r="D31" s="64" t="s">
        <v>8</v>
      </c>
      <c r="E31" s="64"/>
      <c r="F31" s="15"/>
      <c r="G31" s="64" t="s">
        <v>9</v>
      </c>
      <c r="H31" s="64"/>
      <c r="I31" s="15"/>
      <c r="J31" s="64" t="s">
        <v>10</v>
      </c>
      <c r="K31" s="64"/>
      <c r="L31" s="15"/>
      <c r="M31" s="64" t="s">
        <v>2</v>
      </c>
      <c r="N31" s="64"/>
      <c r="O31" s="15"/>
      <c r="P31" s="64" t="s">
        <v>11</v>
      </c>
      <c r="Q31" s="64"/>
      <c r="R31" s="15"/>
      <c r="S31" s="64" t="s">
        <v>12</v>
      </c>
      <c r="T31" s="64"/>
      <c r="U31" s="15"/>
      <c r="V31" s="64" t="s">
        <v>13</v>
      </c>
      <c r="W31" s="64"/>
      <c r="X31" s="64" t="s">
        <v>56</v>
      </c>
      <c r="Y31" s="64"/>
      <c r="Z31" s="64" t="s">
        <v>58</v>
      </c>
      <c r="AA31" s="64"/>
      <c r="AB31" s="64" t="s">
        <v>59</v>
      </c>
      <c r="AC31" s="64"/>
      <c r="AD31" s="64" t="s">
        <v>60</v>
      </c>
      <c r="AE31" s="64"/>
      <c r="AF31" s="61">
        <v>44197</v>
      </c>
      <c r="AG31" s="61"/>
      <c r="AH31" s="61">
        <v>44228</v>
      </c>
      <c r="AI31" s="61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x14ac:dyDescent="0.3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521893.67398986872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61" x14ac:dyDescent="0.3">
      <c r="A33" s="28"/>
      <c r="B33" s="11" t="str">
        <f>A78</f>
        <v>Non-Residential Demand (Ccf)</v>
      </c>
      <c r="C33" s="10"/>
      <c r="D33" s="14">
        <f>C80</f>
        <v>472459.20283774368</v>
      </c>
      <c r="E33" s="13">
        <f>B80</f>
        <v>369131.68388434465</v>
      </c>
      <c r="G33" s="14">
        <f>C81</f>
        <v>394966.80226310133</v>
      </c>
      <c r="H33" s="13">
        <f>B81</f>
        <v>370961.85098798707</v>
      </c>
      <c r="J33" s="14">
        <f>C82</f>
        <v>335781.44</v>
      </c>
      <c r="K33" s="13">
        <f>B82</f>
        <v>333800.48818965029</v>
      </c>
      <c r="M33" s="14">
        <f>C83</f>
        <v>452130.67000000004</v>
      </c>
      <c r="N33" s="13">
        <f>B83</f>
        <v>299245.56</v>
      </c>
      <c r="P33" s="14">
        <f>C84</f>
        <v>488107.52000000002</v>
      </c>
      <c r="Q33" s="13">
        <f>B84</f>
        <v>330441.18698707118</v>
      </c>
      <c r="S33" s="14">
        <f>C85</f>
        <v>390975.65</v>
      </c>
      <c r="T33" s="13">
        <f>B85</f>
        <v>394304.31583341857</v>
      </c>
      <c r="V33" s="14">
        <f>C86</f>
        <v>588468.22</v>
      </c>
      <c r="W33" s="13">
        <f>B86</f>
        <v>522963.47317457787</v>
      </c>
      <c r="X33" s="14">
        <f>C87</f>
        <v>398263</v>
      </c>
      <c r="Y33" s="13">
        <f>B87</f>
        <v>416886.62917591253</v>
      </c>
      <c r="Z33" s="14">
        <f>C88</f>
        <v>494775</v>
      </c>
      <c r="AA33" s="13">
        <f>B88</f>
        <v>379515</v>
      </c>
      <c r="AB33" s="14">
        <f>C89</f>
        <v>392357</v>
      </c>
      <c r="AC33" s="13">
        <f>B89</f>
        <v>434815</v>
      </c>
      <c r="AD33" s="14">
        <f>C90</f>
        <v>507022</v>
      </c>
      <c r="AE33" s="13">
        <f>B90</f>
        <v>342584.59396698955</v>
      </c>
      <c r="AF33" s="14">
        <f>C91</f>
        <v>400923.84918210417</v>
      </c>
      <c r="AG33" s="13">
        <f>B91</f>
        <v>322657.16013609688</v>
      </c>
      <c r="AH33" s="14">
        <f>C92</f>
        <v>369131.68388434465</v>
      </c>
      <c r="AI33" s="13">
        <f>B92</f>
        <v>354041</v>
      </c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61" x14ac:dyDescent="0.3">
      <c r="A34" s="28"/>
      <c r="B34" s="11" t="str">
        <f>A94</f>
        <v>Wholesale Demand (Ccf)</v>
      </c>
      <c r="C34" s="10"/>
      <c r="D34" s="14">
        <f>C96</f>
        <v>0</v>
      </c>
      <c r="E34" s="13">
        <f>B96</f>
        <v>0</v>
      </c>
      <c r="G34" s="14">
        <f>C97</f>
        <v>0</v>
      </c>
      <c r="H34" s="13">
        <f>B97</f>
        <v>0</v>
      </c>
      <c r="J34" s="14">
        <f>C98</f>
        <v>0</v>
      </c>
      <c r="K34" s="13">
        <f>B98</f>
        <v>0</v>
      </c>
      <c r="M34" s="14">
        <f>C99</f>
        <v>0</v>
      </c>
      <c r="N34" s="13">
        <f>B99</f>
        <v>0</v>
      </c>
      <c r="P34" s="14">
        <f>C100</f>
        <v>0</v>
      </c>
      <c r="Q34" s="13">
        <f>B100</f>
        <v>0</v>
      </c>
      <c r="S34" s="14">
        <f>C101</f>
        <v>0</v>
      </c>
      <c r="T34" s="13">
        <f>B101</f>
        <v>0</v>
      </c>
      <c r="V34" s="14">
        <f>C102</f>
        <v>0</v>
      </c>
      <c r="W34" s="13">
        <f>B102</f>
        <v>0</v>
      </c>
      <c r="X34" s="14">
        <f>C103</f>
        <v>0</v>
      </c>
      <c r="Y34" s="13">
        <f>B103</f>
        <v>0</v>
      </c>
      <c r="Z34" s="14">
        <f>C104</f>
        <v>0</v>
      </c>
      <c r="AA34" s="13">
        <f>B104</f>
        <v>0</v>
      </c>
      <c r="AB34" s="14">
        <f>E104</f>
        <v>0</v>
      </c>
      <c r="AC34" s="13">
        <f>D104</f>
        <v>0</v>
      </c>
      <c r="AD34" s="14">
        <f>G104</f>
        <v>0</v>
      </c>
      <c r="AE34" s="13">
        <f>F104</f>
        <v>0</v>
      </c>
      <c r="AF34" s="14">
        <f>I104</f>
        <v>0</v>
      </c>
      <c r="AG34" s="13">
        <f>H104</f>
        <v>0</v>
      </c>
      <c r="AH34" s="14">
        <f>K104</f>
        <v>0</v>
      </c>
      <c r="AI34" s="13">
        <f>J104</f>
        <v>0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61" x14ac:dyDescent="0.3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892855.52497785585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61" x14ac:dyDescent="0.3">
      <c r="A36" s="28"/>
      <c r="B36" s="11" t="s">
        <v>14</v>
      </c>
      <c r="C36" s="10"/>
      <c r="D36" s="62">
        <f>E35/D35-1</f>
        <v>-0.23321210000944159</v>
      </c>
      <c r="E36" s="62"/>
      <c r="F36" s="18"/>
      <c r="G36" s="62">
        <f>H35/G35-1</f>
        <v>-3.3200343652409425E-2</v>
      </c>
      <c r="H36" s="62"/>
      <c r="I36" s="18"/>
      <c r="J36" s="62">
        <f>K35/J35-1</f>
        <v>0.18660923554585973</v>
      </c>
      <c r="K36" s="62"/>
      <c r="L36" s="18"/>
      <c r="M36" s="62">
        <f>N35/M35-1</f>
        <v>-0.18833677097757562</v>
      </c>
      <c r="N36" s="62"/>
      <c r="O36" s="18"/>
      <c r="P36" s="62">
        <f>Q35/P35-1</f>
        <v>-0.37958097484126252</v>
      </c>
      <c r="Q36" s="62"/>
      <c r="R36" s="18"/>
      <c r="S36" s="62">
        <f>T35/S35-1</f>
        <v>0.45462091436683916</v>
      </c>
      <c r="T36" s="62"/>
      <c r="U36" s="18"/>
      <c r="V36" s="62">
        <f>W35/V35-1</f>
        <v>0.26606149808207924</v>
      </c>
      <c r="W36" s="62"/>
      <c r="X36" s="62">
        <f>Y35/X35-1</f>
        <v>-5.5128137741536354E-2</v>
      </c>
      <c r="Y36" s="62"/>
      <c r="Z36" s="62">
        <f>AA35/Z35-1</f>
        <v>-7.5531239645177939E-3</v>
      </c>
      <c r="AA36" s="62"/>
      <c r="AB36" s="62">
        <f>AC35/AB35-1</f>
        <v>0.32439537429735954</v>
      </c>
      <c r="AC36" s="62"/>
      <c r="AD36" s="62">
        <f>AE35/AD35-1</f>
        <v>-0.28023890672384122</v>
      </c>
      <c r="AE36" s="62"/>
      <c r="AF36" s="62">
        <f>AG35/AF35-1</f>
        <v>-0.15341380258335124</v>
      </c>
      <c r="AG36" s="62"/>
      <c r="AH36" s="62">
        <f>AI35/AH35-1</f>
        <v>7.5646483007419052E-2</v>
      </c>
      <c r="AI36" s="62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3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1"/>
      <c r="BE37" s="31"/>
      <c r="BF37" s="31"/>
      <c r="BG37" s="31"/>
      <c r="BH37" s="31"/>
      <c r="BI37" s="31"/>
    </row>
    <row r="38" spans="1:6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1"/>
      <c r="BE40" s="31"/>
      <c r="BF40" s="31"/>
      <c r="BG40" s="31"/>
      <c r="BH40" s="31"/>
      <c r="BI40" s="31"/>
    </row>
    <row r="41" spans="1:61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1"/>
      <c r="BE41" s="31"/>
      <c r="BF41" s="31"/>
      <c r="BG41" s="31"/>
      <c r="BH41" s="31"/>
      <c r="BI41" s="31"/>
    </row>
    <row r="42" spans="1:61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1"/>
      <c r="BE42" s="31"/>
      <c r="BF42" s="31"/>
      <c r="BG42" s="31"/>
      <c r="BH42" s="31"/>
      <c r="BI42" s="31"/>
    </row>
    <row r="43" spans="1:61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1"/>
      <c r="BE43" s="31"/>
      <c r="BF43" s="31"/>
      <c r="BG43" s="31"/>
      <c r="BH43" s="31"/>
      <c r="BI43" s="31"/>
    </row>
    <row r="44" spans="1:61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1"/>
      <c r="BE44" s="31"/>
      <c r="BF44" s="31"/>
      <c r="BG44" s="31"/>
      <c r="BH44" s="31"/>
      <c r="BI44" s="31"/>
    </row>
    <row r="45" spans="1:61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1"/>
      <c r="BE45" s="31"/>
      <c r="BF45" s="31"/>
      <c r="BG45" s="31"/>
      <c r="BH45" s="31"/>
      <c r="BI45" s="31"/>
    </row>
    <row r="46" spans="1:61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1"/>
      <c r="BE46" s="31"/>
      <c r="BF46" s="31"/>
      <c r="BG46" s="31"/>
      <c r="BH46" s="31"/>
      <c r="BI46" s="31"/>
    </row>
    <row r="47" spans="1:61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1"/>
      <c r="BE47" s="31"/>
      <c r="BF47" s="31"/>
      <c r="BG47" s="31"/>
      <c r="BH47" s="31"/>
      <c r="BI47" s="31"/>
    </row>
    <row r="48" spans="1:61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1"/>
      <c r="BE48" s="31"/>
      <c r="BF48" s="31"/>
      <c r="BG48" s="31"/>
      <c r="BH48" s="31"/>
      <c r="BI48" s="31"/>
    </row>
    <row r="49" spans="1:61" s="9" customFormat="1" x14ac:dyDescent="0.3"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s="9" customFormat="1" x14ac:dyDescent="0.3">
      <c r="A50" s="65" t="s">
        <v>24</v>
      </c>
      <c r="B50" s="65"/>
      <c r="C50" s="65"/>
      <c r="D50" s="65"/>
      <c r="E50" s="65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s="9" customFormat="1" x14ac:dyDescent="0.3">
      <c r="A51" s="23"/>
      <c r="B51" s="23"/>
      <c r="C51" s="23"/>
      <c r="D51" s="23"/>
      <c r="E51" s="2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x14ac:dyDescent="0.3">
      <c r="A52" s="7" t="str">
        <f>"Water Produced ("&amp;'Demand Input'!$C$10&amp;")"</f>
        <v>Water Produced (MG)</v>
      </c>
    </row>
    <row r="53" spans="1:6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3">
      <c r="A54" s="1" t="s">
        <v>8</v>
      </c>
      <c r="B54" s="22">
        <f>'Demand Input'!F37</f>
        <v>0</v>
      </c>
      <c r="C54" s="22">
        <f>'Demand Input'!D37</f>
        <v>0</v>
      </c>
      <c r="D54" s="5" t="e">
        <f t="shared" ref="D54:D60" si="2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3">
      <c r="A55" s="1" t="s">
        <v>9</v>
      </c>
      <c r="B55" s="22">
        <f>'Demand Input'!F38</f>
        <v>0</v>
      </c>
      <c r="C55" s="22">
        <f>'Demand Input'!D38</f>
        <v>0</v>
      </c>
      <c r="D55" s="5" t="e">
        <f t="shared" si="2"/>
        <v>#DIV/0!</v>
      </c>
      <c r="E55" s="5"/>
      <c r="F55" s="5"/>
      <c r="I55" s="5"/>
      <c r="L55" s="5"/>
      <c r="O55" s="5"/>
      <c r="R55" s="5"/>
      <c r="U55" s="5"/>
    </row>
    <row r="56" spans="1:61" x14ac:dyDescent="0.3">
      <c r="A56" s="1" t="s">
        <v>10</v>
      </c>
      <c r="B56" s="22">
        <f>'Demand Input'!F39</f>
        <v>0</v>
      </c>
      <c r="C56" s="22">
        <f>'Demand Input'!D39</f>
        <v>0</v>
      </c>
      <c r="D56" s="5" t="e">
        <f t="shared" si="2"/>
        <v>#DIV/0!</v>
      </c>
      <c r="E56" s="5"/>
      <c r="F56" s="5"/>
      <c r="I56" s="5"/>
      <c r="L56" s="5"/>
      <c r="O56" s="5"/>
      <c r="R56" s="5"/>
      <c r="U56" s="5"/>
    </row>
    <row r="57" spans="1:61" x14ac:dyDescent="0.3">
      <c r="A57" s="1" t="s">
        <v>2</v>
      </c>
      <c r="B57" s="22">
        <f>'Demand Input'!F40</f>
        <v>0</v>
      </c>
      <c r="C57" s="22">
        <f>'Demand Input'!D40</f>
        <v>0</v>
      </c>
      <c r="D57" s="5" t="e">
        <f t="shared" si="2"/>
        <v>#DIV/0!</v>
      </c>
      <c r="E57" s="5"/>
      <c r="F57" s="5"/>
      <c r="I57" s="5"/>
      <c r="L57" s="5"/>
      <c r="O57" s="5"/>
      <c r="R57" s="5"/>
      <c r="U57" s="5"/>
    </row>
    <row r="58" spans="1:61" x14ac:dyDescent="0.3">
      <c r="A58" s="1" t="s">
        <v>11</v>
      </c>
      <c r="B58" s="22">
        <f>'Demand Input'!F41</f>
        <v>0</v>
      </c>
      <c r="C58" s="22">
        <f>'Demand Input'!D41</f>
        <v>0</v>
      </c>
      <c r="D58" s="5" t="e">
        <f t="shared" si="2"/>
        <v>#DIV/0!</v>
      </c>
      <c r="E58" s="5"/>
      <c r="F58" s="5"/>
      <c r="I58" s="5"/>
      <c r="L58" s="5"/>
      <c r="O58" s="5"/>
      <c r="R58" s="5"/>
      <c r="U58" s="5"/>
    </row>
    <row r="59" spans="1:61" x14ac:dyDescent="0.3">
      <c r="A59" s="1" t="s">
        <v>12</v>
      </c>
      <c r="B59" s="22">
        <f>'Demand Input'!F42</f>
        <v>0</v>
      </c>
      <c r="C59" s="22">
        <f>'Demand Input'!D42</f>
        <v>0</v>
      </c>
      <c r="D59" s="5" t="e">
        <f t="shared" si="2"/>
        <v>#DIV/0!</v>
      </c>
      <c r="E59" s="5"/>
      <c r="F59" s="5"/>
      <c r="I59" s="5"/>
      <c r="L59" s="5"/>
      <c r="O59" s="5"/>
      <c r="R59" s="5"/>
      <c r="U59" s="5"/>
    </row>
    <row r="60" spans="1:61" x14ac:dyDescent="0.3">
      <c r="A60" s="1" t="s">
        <v>13</v>
      </c>
      <c r="B60" s="22">
        <f>'Demand Input'!F43</f>
        <v>0</v>
      </c>
      <c r="C60" s="22">
        <f>'Demand Input'!D43</f>
        <v>0</v>
      </c>
      <c r="D60" s="5" t="e">
        <f t="shared" si="2"/>
        <v>#DIV/0!</v>
      </c>
      <c r="E60" s="5"/>
      <c r="F60" s="5"/>
      <c r="I60" s="5"/>
      <c r="L60" s="5"/>
      <c r="O60" s="5"/>
      <c r="R60" s="5"/>
      <c r="U60" s="5"/>
    </row>
    <row r="62" spans="1:61" x14ac:dyDescent="0.3">
      <c r="A62" s="7" t="str">
        <f>"Residential Demand ("&amp;'Demand Input'!$C$9&amp;")"</f>
        <v>Residential Demand (Ccf)</v>
      </c>
    </row>
    <row r="63" spans="1:61" x14ac:dyDescent="0.3">
      <c r="A63" s="2" t="s">
        <v>3</v>
      </c>
      <c r="B63" s="3" t="s">
        <v>0</v>
      </c>
      <c r="C63" s="3" t="s">
        <v>1</v>
      </c>
    </row>
    <row r="64" spans="1:6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6" si="3">B65/C65</f>
        <v>0.98740683072279856</v>
      </c>
      <c r="E65" s="4"/>
      <c r="F65" s="4"/>
      <c r="I65" s="4"/>
      <c r="L65" s="4"/>
      <c r="O65" s="4"/>
      <c r="R65" s="4"/>
      <c r="U65" s="4"/>
    </row>
    <row r="66" spans="1:6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3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3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3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3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3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3">
      <c r="A71" s="1" t="s">
        <v>56</v>
      </c>
      <c r="B71" s="6">
        <f>'Demand Input'!F25</f>
        <v>795392.36482939636</v>
      </c>
      <c r="C71" s="6">
        <f>'Demand Input'!B25</f>
        <v>884745.88451443566</v>
      </c>
      <c r="D71" s="4">
        <f t="shared" si="3"/>
        <v>0.89900657211411827</v>
      </c>
    </row>
    <row r="72" spans="1:61" s="9" customFormat="1" x14ac:dyDescent="0.3">
      <c r="A72" s="1" t="s">
        <v>58</v>
      </c>
      <c r="B72" s="6">
        <f>'Demand Input'!F26</f>
        <v>913450.31758530182</v>
      </c>
      <c r="C72" s="6">
        <f>'Demand Input'!B26</f>
        <v>808030.56955380586</v>
      </c>
      <c r="D72" s="4">
        <f t="shared" si="3"/>
        <v>1.1304650492242003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s="9" customFormat="1" x14ac:dyDescent="0.3">
      <c r="A73" s="1" t="s">
        <v>59</v>
      </c>
      <c r="B73" s="6">
        <f>'Demand Input'!F27</f>
        <v>796803.85039370076</v>
      </c>
      <c r="C73" s="6">
        <f>'Demand Input'!B27</f>
        <v>537591.01574803144</v>
      </c>
      <c r="D73" s="4">
        <f t="shared" si="3"/>
        <v>1.4821747891098727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s="9" customFormat="1" x14ac:dyDescent="0.3">
      <c r="A74" s="1" t="s">
        <v>60</v>
      </c>
      <c r="B74" s="6">
        <f>'Demand Input'!F28</f>
        <v>575698.99212598428</v>
      </c>
      <c r="C74" s="6">
        <f>'Demand Input'!B28</f>
        <v>768795.20472440938</v>
      </c>
      <c r="D74" s="4">
        <f t="shared" si="3"/>
        <v>0.74883270419507308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s="9" customFormat="1" x14ac:dyDescent="0.3">
      <c r="A75" s="59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3"/>
        <v>0.87200393575710333</v>
      </c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s="9" customFormat="1" x14ac:dyDescent="0.3">
      <c r="A76" s="59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3"/>
        <v>1.1599390730228345</v>
      </c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</row>
    <row r="78" spans="1:61" x14ac:dyDescent="0.3">
      <c r="A78" s="7" t="str">
        <f>"Non-Residential Demand ("&amp;'Demand Input'!$C$9&amp;")"</f>
        <v>Non-Residential Demand (Ccf)</v>
      </c>
    </row>
    <row r="79" spans="1:61" x14ac:dyDescent="0.3">
      <c r="A79" s="2" t="s">
        <v>3</v>
      </c>
      <c r="B79" s="3" t="s">
        <v>0</v>
      </c>
      <c r="C79" s="3" t="s">
        <v>1</v>
      </c>
    </row>
    <row r="80" spans="1:61" x14ac:dyDescent="0.3">
      <c r="A80" s="1" t="s">
        <v>8</v>
      </c>
      <c r="B80" s="6">
        <f>'Demand Input'!G18</f>
        <v>369131.68388434465</v>
      </c>
      <c r="C80" s="6">
        <f>'Demand Input'!C18</f>
        <v>472459.20283774368</v>
      </c>
      <c r="D80" s="4">
        <f>B80/C80</f>
        <v>0.78129853682015227</v>
      </c>
      <c r="E80" s="4"/>
      <c r="F80" s="4"/>
      <c r="I80" s="4"/>
      <c r="L80" s="4"/>
      <c r="O80" s="4"/>
      <c r="R80" s="4"/>
      <c r="U80" s="4"/>
    </row>
    <row r="81" spans="1:61" x14ac:dyDescent="0.3">
      <c r="A81" s="1" t="s">
        <v>9</v>
      </c>
      <c r="B81" s="6">
        <f>'Demand Input'!G19</f>
        <v>370961.85098798707</v>
      </c>
      <c r="C81" s="6">
        <f>'Demand Input'!C19</f>
        <v>394966.80226310133</v>
      </c>
      <c r="D81" s="4">
        <f t="shared" ref="D81:D92" si="4">B81/C81</f>
        <v>0.93922286344682782</v>
      </c>
      <c r="E81" s="4"/>
      <c r="F81" s="4"/>
      <c r="I81" s="4"/>
      <c r="L81" s="4"/>
      <c r="O81" s="4"/>
      <c r="R81" s="4"/>
      <c r="U81" s="4"/>
    </row>
    <row r="82" spans="1:61" x14ac:dyDescent="0.3">
      <c r="A82" s="1" t="s">
        <v>10</v>
      </c>
      <c r="B82" s="6">
        <f>'Demand Input'!G20</f>
        <v>333800.48818965029</v>
      </c>
      <c r="C82" s="6">
        <f>'Demand Input'!C20</f>
        <v>335781.44</v>
      </c>
      <c r="D82" s="4">
        <f t="shared" si="4"/>
        <v>0.9941004725861271</v>
      </c>
      <c r="E82" s="4"/>
      <c r="F82" s="4"/>
      <c r="I82" s="4"/>
      <c r="L82" s="4"/>
      <c r="O82" s="4"/>
      <c r="R82" s="4"/>
      <c r="U82" s="4"/>
    </row>
    <row r="83" spans="1:61" x14ac:dyDescent="0.3">
      <c r="A83" s="1" t="s">
        <v>2</v>
      </c>
      <c r="B83" s="6">
        <f>'Demand Input'!G21</f>
        <v>299245.56</v>
      </c>
      <c r="C83" s="6">
        <f>'Demand Input'!C21</f>
        <v>452130.67000000004</v>
      </c>
      <c r="D83" s="4">
        <f t="shared" si="4"/>
        <v>0.66185636112675117</v>
      </c>
      <c r="E83" s="4"/>
      <c r="F83" s="4"/>
      <c r="I83" s="4"/>
      <c r="L83" s="4"/>
      <c r="O83" s="4"/>
      <c r="R83" s="4"/>
      <c r="U83" s="4"/>
    </row>
    <row r="84" spans="1:61" x14ac:dyDescent="0.3">
      <c r="A84" s="1" t="s">
        <v>11</v>
      </c>
      <c r="B84" s="6">
        <f>'Demand Input'!G22</f>
        <v>330441.18698707118</v>
      </c>
      <c r="C84" s="6">
        <f>'Demand Input'!C22</f>
        <v>488107.52000000002</v>
      </c>
      <c r="D84" s="4">
        <f t="shared" si="4"/>
        <v>0.67698442135673542</v>
      </c>
      <c r="E84" s="4"/>
      <c r="F84" s="4"/>
      <c r="I84" s="4"/>
      <c r="L84" s="4"/>
      <c r="O84" s="4"/>
      <c r="R84" s="4"/>
      <c r="U84" s="4"/>
    </row>
    <row r="85" spans="1:61" x14ac:dyDescent="0.3">
      <c r="A85" s="1" t="s">
        <v>12</v>
      </c>
      <c r="B85" s="6">
        <f>'Demand Input'!G23</f>
        <v>394304.31583341857</v>
      </c>
      <c r="C85" s="6">
        <f>'Demand Input'!C23</f>
        <v>390975.65</v>
      </c>
      <c r="D85" s="4">
        <f t="shared" si="4"/>
        <v>1.0085137420538044</v>
      </c>
      <c r="E85" s="4"/>
      <c r="F85" s="4"/>
      <c r="I85" s="4"/>
      <c r="L85" s="4"/>
      <c r="O85" s="4"/>
      <c r="R85" s="4"/>
      <c r="U85" s="4"/>
    </row>
    <row r="86" spans="1:61" x14ac:dyDescent="0.3">
      <c r="A86" s="1" t="s">
        <v>13</v>
      </c>
      <c r="B86" s="6">
        <f>'Demand Input'!G24</f>
        <v>522963.47317457787</v>
      </c>
      <c r="C86" s="6">
        <f>'Demand Input'!C24</f>
        <v>588468.22</v>
      </c>
      <c r="D86" s="4">
        <f t="shared" si="4"/>
        <v>0.88868600784351259</v>
      </c>
      <c r="E86" s="4"/>
      <c r="F86" s="4"/>
      <c r="I86" s="4"/>
      <c r="L86" s="4"/>
      <c r="O86" s="4"/>
      <c r="R86" s="4"/>
      <c r="U86" s="4"/>
    </row>
    <row r="87" spans="1:61" x14ac:dyDescent="0.3">
      <c r="A87" s="1" t="s">
        <v>56</v>
      </c>
      <c r="B87" s="6">
        <f>'Demand Input'!G25</f>
        <v>416886.62917591253</v>
      </c>
      <c r="C87" s="6">
        <f>'Demand Input'!C25</f>
        <v>398263</v>
      </c>
      <c r="D87" s="4">
        <f t="shared" si="4"/>
        <v>1.0467621375219704</v>
      </c>
    </row>
    <row r="88" spans="1:61" s="9" customFormat="1" x14ac:dyDescent="0.3">
      <c r="A88" s="1" t="s">
        <v>58</v>
      </c>
      <c r="B88" s="6">
        <f>'Demand Input'!G26</f>
        <v>379515</v>
      </c>
      <c r="C88" s="6">
        <f>'Demand Input'!C26</f>
        <v>494775</v>
      </c>
      <c r="D88" s="4">
        <f t="shared" si="4"/>
        <v>0.76704562680006061</v>
      </c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9" customFormat="1" x14ac:dyDescent="0.3">
      <c r="A89" s="1" t="s">
        <v>59</v>
      </c>
      <c r="B89" s="6">
        <f>'Demand Input'!G27</f>
        <v>434815</v>
      </c>
      <c r="C89" s="6">
        <f>'Demand Input'!C27</f>
        <v>392357</v>
      </c>
      <c r="D89" s="4">
        <f t="shared" si="4"/>
        <v>1.1082126736619966</v>
      </c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9" customFormat="1" x14ac:dyDescent="0.3">
      <c r="A90" s="1" t="s">
        <v>60</v>
      </c>
      <c r="B90" s="6">
        <f>'Demand Input'!G28</f>
        <v>342584.59396698955</v>
      </c>
      <c r="C90" s="6">
        <f>'Demand Input'!C28</f>
        <v>507022</v>
      </c>
      <c r="D90" s="4">
        <f t="shared" si="4"/>
        <v>0.67567993887245437</v>
      </c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s="9" customFormat="1" x14ac:dyDescent="0.3">
      <c r="A91" s="59">
        <v>44197</v>
      </c>
      <c r="B91" s="6">
        <f>'Demand Input'!G29</f>
        <v>322657.16013609688</v>
      </c>
      <c r="C91" s="6">
        <f>'Demand Input'!C29</f>
        <v>400923.84918210417</v>
      </c>
      <c r="D91" s="4">
        <f t="shared" si="4"/>
        <v>0.80478415238785739</v>
      </c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</row>
    <row r="92" spans="1:61" s="9" customFormat="1" x14ac:dyDescent="0.3">
      <c r="A92" s="59">
        <v>44228</v>
      </c>
      <c r="B92" s="6">
        <f>'Demand Input'!G30</f>
        <v>354041</v>
      </c>
      <c r="C92" s="6">
        <f>'Demand Input'!C30</f>
        <v>369131.68388434465</v>
      </c>
      <c r="D92" s="4">
        <f t="shared" si="4"/>
        <v>0.95911842699183525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</row>
    <row r="94" spans="1:61" x14ac:dyDescent="0.3">
      <c r="A94" s="7" t="str">
        <f>"Wholesale Demand ("&amp;'Demand Input'!$C$9&amp;")"</f>
        <v>Wholesale Demand (Ccf)</v>
      </c>
    </row>
    <row r="95" spans="1:61" x14ac:dyDescent="0.3">
      <c r="A95" s="2" t="s">
        <v>3</v>
      </c>
      <c r="B95" s="3" t="s">
        <v>0</v>
      </c>
      <c r="C95" s="3" t="s">
        <v>1</v>
      </c>
    </row>
    <row r="96" spans="1:61" x14ac:dyDescent="0.3">
      <c r="A96" s="1" t="s">
        <v>8</v>
      </c>
      <c r="B96" s="6">
        <f>'Demand Input'!H18</f>
        <v>0</v>
      </c>
      <c r="C96" s="6">
        <f>'Demand Input'!D18</f>
        <v>0</v>
      </c>
      <c r="D96" s="4" t="e">
        <f>B96/C96</f>
        <v>#DIV/0!</v>
      </c>
      <c r="E96" s="4"/>
      <c r="F96" s="4"/>
      <c r="I96" s="4"/>
      <c r="L96" s="4"/>
      <c r="O96" s="4"/>
      <c r="R96" s="4"/>
      <c r="U96" s="4"/>
    </row>
    <row r="97" spans="1:21" x14ac:dyDescent="0.3">
      <c r="A97" s="1" t="s">
        <v>9</v>
      </c>
      <c r="B97" s="6">
        <f>'Demand Input'!H19</f>
        <v>0</v>
      </c>
      <c r="C97" s="6">
        <f>'Demand Input'!D19</f>
        <v>0</v>
      </c>
      <c r="D97" s="4" t="e">
        <f t="shared" ref="D97:D102" si="5">B97/C97</f>
        <v>#DIV/0!</v>
      </c>
      <c r="E97" s="4"/>
      <c r="F97" s="4"/>
      <c r="I97" s="4"/>
      <c r="L97" s="4"/>
      <c r="O97" s="4"/>
      <c r="R97" s="4"/>
      <c r="U97" s="4"/>
    </row>
    <row r="98" spans="1:21" x14ac:dyDescent="0.3">
      <c r="A98" s="1" t="s">
        <v>10</v>
      </c>
      <c r="B98" s="6">
        <f>'Demand Input'!H20</f>
        <v>0</v>
      </c>
      <c r="C98" s="6">
        <f>'Demand Input'!D20</f>
        <v>0</v>
      </c>
      <c r="D98" s="4" t="e">
        <f t="shared" si="5"/>
        <v>#DIV/0!</v>
      </c>
      <c r="E98" s="4"/>
      <c r="F98" s="4"/>
      <c r="I98" s="4"/>
      <c r="L98" s="4"/>
      <c r="O98" s="4"/>
      <c r="R98" s="4"/>
      <c r="U98" s="4"/>
    </row>
    <row r="99" spans="1:21" x14ac:dyDescent="0.3">
      <c r="A99" s="1" t="s">
        <v>2</v>
      </c>
      <c r="B99" s="6">
        <f>'Demand Input'!H21</f>
        <v>0</v>
      </c>
      <c r="C99" s="6">
        <f>'Demand Input'!D21</f>
        <v>0</v>
      </c>
      <c r="D99" s="4" t="e">
        <f t="shared" si="5"/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1" t="s">
        <v>11</v>
      </c>
      <c r="B100" s="6">
        <f>'Demand Input'!H22</f>
        <v>0</v>
      </c>
      <c r="C100" s="6">
        <f>'Demand Input'!D22</f>
        <v>0</v>
      </c>
      <c r="D100" s="4" t="e">
        <f t="shared" si="5"/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1" t="s">
        <v>12</v>
      </c>
      <c r="B101" s="6">
        <f>'Demand Input'!H23</f>
        <v>0</v>
      </c>
      <c r="C101" s="6">
        <f>'Demand Input'!D23</f>
        <v>0</v>
      </c>
      <c r="D101" s="4" t="e">
        <f t="shared" si="5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1" t="s">
        <v>13</v>
      </c>
      <c r="B102" s="6">
        <f>'Demand Input'!H24</f>
        <v>0</v>
      </c>
      <c r="C102" s="6">
        <f>'Demand Input'!D24</f>
        <v>0</v>
      </c>
      <c r="D102" s="4" t="e">
        <f t="shared" si="5"/>
        <v>#DIV/0!</v>
      </c>
      <c r="E102" s="4"/>
      <c r="F102" s="4"/>
      <c r="I102" s="4"/>
      <c r="L102" s="4"/>
      <c r="O102" s="4"/>
      <c r="R102" s="4"/>
      <c r="U102" s="4"/>
    </row>
  </sheetData>
  <mergeCells count="29">
    <mergeCell ref="AD36:AE36"/>
    <mergeCell ref="AB31:AC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AH31:AI31"/>
    <mergeCell ref="AH36:AI36"/>
    <mergeCell ref="AB36:AC36"/>
    <mergeCell ref="A1:X1"/>
    <mergeCell ref="P36:Q36"/>
    <mergeCell ref="S36:T36"/>
    <mergeCell ref="D31:E31"/>
    <mergeCell ref="G31:H31"/>
    <mergeCell ref="J31:K31"/>
    <mergeCell ref="M31:N31"/>
    <mergeCell ref="P31:Q31"/>
    <mergeCell ref="Z31:AA31"/>
    <mergeCell ref="Z36:AA36"/>
    <mergeCell ref="AF31:AG31"/>
    <mergeCell ref="AF36:AG36"/>
    <mergeCell ref="AD31:AE31"/>
  </mergeCells>
  <pageMargins left="0.53" right="0.4" top="0.75" bottom="0.75" header="0.3" footer="0.3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7"/>
  <sheetViews>
    <sheetView showGridLines="0" topLeftCell="A4" zoomScale="70" zoomScaleNormal="70" workbookViewId="0">
      <selection sqref="A1:X4"/>
    </sheetView>
  </sheetViews>
  <sheetFormatPr defaultColWidth="9.109375" defaultRowHeight="14.4" x14ac:dyDescent="0.3"/>
  <cols>
    <col min="1" max="1" width="11.88671875" style="31" customWidth="1"/>
    <col min="2" max="4" width="18.21875" style="31" customWidth="1"/>
    <col min="5" max="5" width="1.88671875" style="31" customWidth="1"/>
    <col min="6" max="8" width="18.21875" style="31" customWidth="1"/>
    <col min="9" max="16384" width="9.109375" style="31"/>
  </cols>
  <sheetData>
    <row r="1" spans="1:71" s="8" customFormat="1" ht="15" customHeight="1" x14ac:dyDescent="0.3">
      <c r="A1" s="70" t="s">
        <v>22</v>
      </c>
      <c r="B1" s="71"/>
      <c r="C1" s="71"/>
      <c r="D1" s="71"/>
      <c r="E1" s="71"/>
      <c r="F1" s="71"/>
      <c r="G1" s="71"/>
      <c r="H1" s="7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s="8" customFormat="1" ht="15" customHeight="1" x14ac:dyDescent="0.3">
      <c r="A2" s="71"/>
      <c r="B2" s="71"/>
      <c r="C2" s="71"/>
      <c r="D2" s="71"/>
      <c r="E2" s="71"/>
      <c r="F2" s="71"/>
      <c r="G2" s="71"/>
      <c r="H2" s="7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s="8" customFormat="1" ht="15" customHeight="1" x14ac:dyDescent="0.3">
      <c r="A3" s="71"/>
      <c r="B3" s="71"/>
      <c r="C3" s="71"/>
      <c r="D3" s="71"/>
      <c r="E3" s="71"/>
      <c r="F3" s="71"/>
      <c r="G3" s="71"/>
      <c r="H3" s="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s="8" customFormat="1" ht="15" customHeight="1" x14ac:dyDescent="0.3">
      <c r="A4" s="71"/>
      <c r="B4" s="71"/>
      <c r="C4" s="71"/>
      <c r="D4" s="71"/>
      <c r="E4" s="71"/>
      <c r="F4" s="71"/>
      <c r="G4" s="71"/>
      <c r="H4" s="7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8" customFormat="1" ht="15" customHeight="1" x14ac:dyDescent="0.3">
      <c r="A5" s="33"/>
      <c r="B5" s="33"/>
      <c r="C5" s="72" t="str">
        <f>C8</f>
        <v>Narragansett Bay Commission</v>
      </c>
      <c r="D5" s="72"/>
      <c r="E5" s="72"/>
      <c r="F5" s="72"/>
      <c r="G5" s="72"/>
      <c r="H5" s="7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s="8" customFormat="1" ht="15" customHeight="1" x14ac:dyDescent="0.3">
      <c r="A6" s="33"/>
      <c r="B6" s="33"/>
      <c r="C6" s="72"/>
      <c r="D6" s="72"/>
      <c r="E6" s="72"/>
      <c r="F6" s="72"/>
      <c r="G6" s="72"/>
      <c r="H6" s="7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8" customFormat="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s="8" customFormat="1" x14ac:dyDescent="0.3">
      <c r="A8" s="34"/>
      <c r="B8" s="35" t="s">
        <v>20</v>
      </c>
      <c r="C8" s="74" t="s">
        <v>49</v>
      </c>
      <c r="D8" s="74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8" customFormat="1" x14ac:dyDescent="0.3">
      <c r="A9" s="34"/>
      <c r="B9" s="35" t="s">
        <v>15</v>
      </c>
      <c r="C9" s="74" t="s">
        <v>51</v>
      </c>
      <c r="D9" s="74"/>
      <c r="E9" s="34"/>
      <c r="F9" s="34" t="s">
        <v>50</v>
      </c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8" customFormat="1" x14ac:dyDescent="0.3">
      <c r="A10" s="34"/>
      <c r="B10" s="35" t="s">
        <v>19</v>
      </c>
      <c r="C10" s="74" t="s">
        <v>46</v>
      </c>
      <c r="D10" s="74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8" customFormat="1" ht="6.75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8" customFormat="1" ht="2.25" customHeight="1" x14ac:dyDescent="0.3">
      <c r="A12" s="36"/>
      <c r="B12" s="69"/>
      <c r="C12" s="69"/>
      <c r="D12" s="69"/>
      <c r="E12" s="69"/>
      <c r="F12" s="69"/>
      <c r="G12" s="69"/>
      <c r="H12" s="69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8" customFormat="1" ht="6.75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s="8" customFormat="1" ht="23.4" x14ac:dyDescent="0.45">
      <c r="A14" s="37"/>
      <c r="B14" s="73" t="s">
        <v>52</v>
      </c>
      <c r="C14" s="73"/>
      <c r="D14" s="73"/>
      <c r="E14" s="73"/>
      <c r="F14" s="73"/>
      <c r="G14" s="73"/>
      <c r="H14" s="73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s="8" customFormat="1" x14ac:dyDescent="0.3">
      <c r="A15" s="37"/>
      <c r="B15" s="67" t="s">
        <v>16</v>
      </c>
      <c r="C15" s="67"/>
      <c r="D15" s="67"/>
      <c r="E15" s="67"/>
      <c r="F15" s="67"/>
      <c r="G15" s="67"/>
      <c r="H15" s="6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s="8" customFormat="1" x14ac:dyDescent="0.3">
      <c r="A16" s="36"/>
      <c r="B16" s="75" t="s">
        <v>18</v>
      </c>
      <c r="C16" s="75"/>
      <c r="D16" s="75"/>
      <c r="E16" s="36"/>
      <c r="F16" s="75" t="s">
        <v>17</v>
      </c>
      <c r="G16" s="75"/>
      <c r="H16" s="75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s="8" customFormat="1" x14ac:dyDescent="0.3">
      <c r="A17" s="38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s="8" customFormat="1" x14ac:dyDescent="0.3">
      <c r="A18" s="42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s="8" customFormat="1" x14ac:dyDescent="0.3">
      <c r="A19" s="42" t="s">
        <v>9</v>
      </c>
      <c r="B19" s="20">
        <v>528549.79097909795</v>
      </c>
      <c r="C19" s="20">
        <v>394966.80226310133</v>
      </c>
      <c r="D19" s="20"/>
      <c r="E19" s="21"/>
      <c r="F19" s="20">
        <v>521893.67398986872</v>
      </c>
      <c r="G19" s="20">
        <v>370961.85098798707</v>
      </c>
      <c r="H19" s="20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s="8" customFormat="1" x14ac:dyDescent="0.3">
      <c r="A20" s="42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8" customFormat="1" x14ac:dyDescent="0.3">
      <c r="A21" s="42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s="8" customFormat="1" x14ac:dyDescent="0.3">
      <c r="A22" s="42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s="8" customFormat="1" x14ac:dyDescent="0.3">
      <c r="A23" s="42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s="8" customFormat="1" x14ac:dyDescent="0.3">
      <c r="A24" s="42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s="8" customFormat="1" x14ac:dyDescent="0.3">
      <c r="A25" s="42" t="s">
        <v>56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s="8" customFormat="1" x14ac:dyDescent="0.3">
      <c r="A26" s="42" t="s">
        <v>58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s="8" customFormat="1" x14ac:dyDescent="0.3">
      <c r="A27" s="42" t="s">
        <v>59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8" customFormat="1" x14ac:dyDescent="0.3">
      <c r="A28" s="42" t="s">
        <v>60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s="8" customFormat="1" x14ac:dyDescent="0.3">
      <c r="A29" s="42" t="s">
        <v>61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s="8" customFormat="1" x14ac:dyDescent="0.3">
      <c r="A30" s="42" t="s">
        <v>8</v>
      </c>
      <c r="B30" s="60">
        <f>F18</f>
        <v>510296.30871391081</v>
      </c>
      <c r="C30" s="60">
        <f>G18</f>
        <v>369131.68388434465</v>
      </c>
      <c r="D30" s="60"/>
      <c r="E30" s="21"/>
      <c r="F30" s="60">
        <v>591912.62729658792</v>
      </c>
      <c r="G30" s="60">
        <v>354041</v>
      </c>
      <c r="H30" s="60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s="8" customFormat="1" ht="16.2" customHeight="1" x14ac:dyDescent="0.3">
      <c r="A31" s="34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s="8" customFormat="1" ht="2.25" customHeight="1" x14ac:dyDescent="0.3">
      <c r="A32" s="36"/>
      <c r="B32" s="68"/>
      <c r="C32" s="68"/>
      <c r="D32" s="68"/>
      <c r="E32" s="68"/>
      <c r="F32" s="68"/>
      <c r="G32" s="68"/>
      <c r="H32" s="68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s="8" customFormat="1" ht="6.75" customHeight="1" x14ac:dyDescent="0.3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s="8" customFormat="1" ht="23.4" x14ac:dyDescent="0.45">
      <c r="A34" s="37"/>
      <c r="B34" s="73" t="str">
        <f>"Input Water Produced ("&amp;C10&amp;")"</f>
        <v>Input Water Produced (MG)</v>
      </c>
      <c r="C34" s="73"/>
      <c r="D34" s="73"/>
      <c r="E34" s="73"/>
      <c r="F34" s="73"/>
      <c r="G34" s="73"/>
      <c r="H34" s="7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8" customFormat="1" x14ac:dyDescent="0.3">
      <c r="A35" s="37"/>
      <c r="B35" s="67" t="s">
        <v>21</v>
      </c>
      <c r="C35" s="67"/>
      <c r="D35" s="67"/>
      <c r="E35" s="67"/>
      <c r="F35" s="67"/>
      <c r="G35" s="67"/>
      <c r="H35" s="67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s="8" customFormat="1" ht="23.4" x14ac:dyDescent="0.45">
      <c r="A36" s="37"/>
      <c r="B36" s="34"/>
      <c r="C36" s="38" t="s">
        <v>3</v>
      </c>
      <c r="D36" s="39" t="s">
        <v>18</v>
      </c>
      <c r="E36" s="40"/>
      <c r="F36" s="39" t="s">
        <v>17</v>
      </c>
      <c r="G36" s="41"/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8" customFormat="1" x14ac:dyDescent="0.3">
      <c r="A37" s="37"/>
      <c r="B37" s="34"/>
      <c r="C37" s="42" t="s">
        <v>8</v>
      </c>
      <c r="D37" s="19"/>
      <c r="E37" s="43"/>
      <c r="F37" s="19"/>
      <c r="G37" s="44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s="8" customFormat="1" x14ac:dyDescent="0.3">
      <c r="A38" s="37"/>
      <c r="B38" s="34"/>
      <c r="C38" s="42" t="s">
        <v>9</v>
      </c>
      <c r="D38" s="19"/>
      <c r="E38" s="43"/>
      <c r="F38" s="19"/>
      <c r="G38" s="44"/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s="8" customFormat="1" x14ac:dyDescent="0.3">
      <c r="A39" s="37"/>
      <c r="B39" s="34"/>
      <c r="C39" s="42" t="s">
        <v>10</v>
      </c>
      <c r="D39" s="19"/>
      <c r="E39" s="43"/>
      <c r="F39" s="19"/>
      <c r="G39" s="4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s="8" customFormat="1" x14ac:dyDescent="0.3">
      <c r="A40" s="37"/>
      <c r="B40" s="34"/>
      <c r="C40" s="42" t="s">
        <v>2</v>
      </c>
      <c r="D40" s="19"/>
      <c r="E40" s="43"/>
      <c r="F40" s="19"/>
      <c r="G40" s="4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s="8" customFormat="1" x14ac:dyDescent="0.3">
      <c r="A41" s="37"/>
      <c r="B41" s="34"/>
      <c r="C41" s="42" t="s">
        <v>11</v>
      </c>
      <c r="D41" s="19"/>
      <c r="E41" s="43"/>
      <c r="F41" s="19"/>
      <c r="G41" s="4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s="8" customFormat="1" x14ac:dyDescent="0.3">
      <c r="A42" s="37"/>
      <c r="B42" s="34"/>
      <c r="C42" s="42" t="s">
        <v>12</v>
      </c>
      <c r="D42" s="19"/>
      <c r="E42" s="43"/>
      <c r="F42" s="19"/>
      <c r="G42" s="4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s="8" customFormat="1" x14ac:dyDescent="0.3">
      <c r="A43" s="37"/>
      <c r="B43" s="34"/>
      <c r="C43" s="42" t="s">
        <v>13</v>
      </c>
      <c r="D43" s="19"/>
      <c r="E43" s="43"/>
      <c r="F43" s="19"/>
      <c r="G43" s="4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s="8" customFormat="1" x14ac:dyDescent="0.3">
      <c r="A44" s="37"/>
      <c r="B44" s="34"/>
      <c r="C44" s="34"/>
      <c r="D44" s="28"/>
      <c r="E44" s="28"/>
      <c r="F44" s="28"/>
      <c r="G44" s="28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s="8" customFormat="1" x14ac:dyDescent="0.3">
      <c r="A45" s="37"/>
      <c r="B45" s="34"/>
      <c r="C45" s="34"/>
      <c r="D45" s="28"/>
      <c r="E45" s="28"/>
      <c r="F45" s="28"/>
      <c r="G45" s="28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8" customFormat="1" x14ac:dyDescent="0.3">
      <c r="A46" s="34"/>
      <c r="B46" s="34"/>
      <c r="C46" s="34"/>
      <c r="D46" s="28"/>
      <c r="E46" s="28"/>
      <c r="F46" s="28"/>
      <c r="G46" s="28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s="8" customFormat="1" x14ac:dyDescent="0.3">
      <c r="A47" s="34"/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s="8" customFormat="1" x14ac:dyDescent="0.3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s="8" customFormat="1" x14ac:dyDescent="0.3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s="8" customFormat="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s="8" customFormat="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s="8" customFormat="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s="8" customFormat="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8" customFormat="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s="8" customFormat="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s="8" customFormat="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s="8" customFormat="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s="8" customFormat="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s="8" customFormat="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s="8" customFormat="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s="8" customFormat="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s="8" customFormat="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s="8" customFormat="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s="8" customFormat="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s="8" customFormat="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s="8" customFormat="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s="8" customFormat="1" x14ac:dyDescent="0.3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</sheetData>
  <mergeCells count="13">
    <mergeCell ref="B35:H35"/>
    <mergeCell ref="B32:H32"/>
    <mergeCell ref="B12:H12"/>
    <mergeCell ref="A1:H4"/>
    <mergeCell ref="C5:H6"/>
    <mergeCell ref="B34:H34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5"/>
  <sheetViews>
    <sheetView view="pageBreakPreview" zoomScaleNormal="100" zoomScaleSheetLayoutView="100" workbookViewId="0">
      <selection sqref="A1:X1"/>
    </sheetView>
  </sheetViews>
  <sheetFormatPr defaultColWidth="9.109375" defaultRowHeight="14.4" x14ac:dyDescent="0.3"/>
  <cols>
    <col min="1" max="1" width="3.44140625" style="31" customWidth="1"/>
    <col min="2" max="2" width="3.88671875" style="31" customWidth="1"/>
    <col min="3" max="3" width="15.33203125" style="31" customWidth="1"/>
    <col min="4" max="4" width="3.88671875" style="31" customWidth="1"/>
    <col min="5" max="5" width="13.88671875" style="31" customWidth="1"/>
    <col min="6" max="6" width="3.88671875" style="31" customWidth="1"/>
    <col min="7" max="7" width="11.33203125" style="31" bestFit="1" customWidth="1"/>
    <col min="8" max="8" width="3.88671875" style="31" customWidth="1"/>
    <col min="9" max="9" width="11.5546875" style="31" customWidth="1"/>
    <col min="10" max="10" width="3.88671875" style="31" customWidth="1"/>
    <col min="11" max="11" width="11" style="31" bestFit="1" customWidth="1"/>
    <col min="12" max="12" width="3.88671875" style="31" customWidth="1"/>
    <col min="13" max="13" width="12" style="31" bestFit="1" customWidth="1"/>
    <col min="14" max="14" width="3.88671875" style="31" customWidth="1"/>
    <col min="15" max="15" width="12" style="31" bestFit="1" customWidth="1"/>
    <col min="16" max="16" width="3.44140625" style="31" customWidth="1"/>
    <col min="17" max="17" width="12" style="31" bestFit="1" customWidth="1"/>
    <col min="18" max="18" width="2.88671875" style="31" customWidth="1"/>
    <col min="19" max="19" width="10.77734375" style="31" bestFit="1" customWidth="1"/>
    <col min="20" max="20" width="2.6640625" style="31" customWidth="1"/>
    <col min="21" max="21" width="12.21875" style="31" customWidth="1"/>
    <col min="22" max="22" width="1.77734375" style="31" customWidth="1"/>
    <col min="23" max="23" width="9.109375" style="31"/>
    <col min="24" max="24" width="2" style="31" customWidth="1"/>
    <col min="25" max="25" width="11" style="31" bestFit="1" customWidth="1"/>
    <col min="26" max="26" width="1.33203125" style="31" customWidth="1"/>
    <col min="27" max="27" width="10.77734375" style="31" bestFit="1" customWidth="1"/>
    <col min="28" max="28" width="1.77734375" style="31" customWidth="1"/>
    <col min="29" max="29" width="11" style="31" bestFit="1" customWidth="1"/>
    <col min="30" max="30" width="1.5546875" style="31" customWidth="1"/>
    <col min="31" max="31" width="9.109375" style="31"/>
    <col min="32" max="32" width="1.33203125" style="31" customWidth="1"/>
    <col min="33" max="33" width="11" style="31" bestFit="1" customWidth="1"/>
    <col min="34" max="34" width="1.33203125" style="31" customWidth="1"/>
    <col min="35" max="35" width="9.109375" style="31"/>
    <col min="36" max="36" width="1.109375" style="31" customWidth="1"/>
    <col min="37" max="37" width="14" style="31" bestFit="1" customWidth="1"/>
    <col min="38" max="38" width="1.21875" style="31" customWidth="1"/>
    <col min="39" max="39" width="9.109375" style="31"/>
    <col min="40" max="40" width="1.5546875" style="31" customWidth="1"/>
    <col min="41" max="41" width="14" style="31" bestFit="1" customWidth="1"/>
    <col min="42" max="42" width="1.44140625" style="31" customWidth="1"/>
    <col min="43" max="16384" width="9.109375" style="31"/>
  </cols>
  <sheetData>
    <row r="1" spans="1:21" ht="23.4" x14ac:dyDescent="0.4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" x14ac:dyDescent="0.35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3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3">
      <c r="A8" s="8"/>
      <c r="B8" s="8"/>
      <c r="C8" s="58">
        <v>44228</v>
      </c>
      <c r="D8" s="8"/>
      <c r="E8" s="26">
        <v>6389256.4299999997</v>
      </c>
      <c r="F8" s="8"/>
      <c r="G8" s="26">
        <v>1523452.14</v>
      </c>
      <c r="H8" s="51"/>
      <c r="I8" s="50">
        <v>922568.87</v>
      </c>
      <c r="J8" s="8"/>
      <c r="K8" s="26">
        <v>660900.6</v>
      </c>
      <c r="L8" s="8"/>
      <c r="M8" s="26">
        <v>3979640.65</v>
      </c>
      <c r="N8" s="8"/>
      <c r="O8" s="26">
        <f>SUM(E8,G8,I8,K8,M8)</f>
        <v>13475818.689999999</v>
      </c>
      <c r="P8" s="8"/>
    </row>
    <row r="9" spans="1:21" x14ac:dyDescent="0.3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3">
      <c r="A11" s="8"/>
      <c r="B11" s="8"/>
      <c r="C11" s="58">
        <v>44197</v>
      </c>
      <c r="D11" s="8"/>
      <c r="E11" s="26">
        <v>6402607.6200000001</v>
      </c>
      <c r="F11" s="8"/>
      <c r="G11" s="26">
        <v>1605667.5</v>
      </c>
      <c r="H11" s="51"/>
      <c r="I11" s="50">
        <v>943966.95</v>
      </c>
      <c r="J11" s="8"/>
      <c r="K11" s="26">
        <v>672367.65</v>
      </c>
      <c r="L11" s="8"/>
      <c r="M11" s="26">
        <v>3916487.77</v>
      </c>
      <c r="N11" s="8"/>
      <c r="O11" s="26">
        <f>SUM(E11,G11,I11,K11,M11)</f>
        <v>13541097.49</v>
      </c>
      <c r="P11" s="8"/>
    </row>
    <row r="12" spans="1:21" x14ac:dyDescent="0.3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3">
      <c r="A14" s="8"/>
      <c r="B14" s="8"/>
      <c r="C14" s="24" t="s">
        <v>60</v>
      </c>
      <c r="D14" s="8"/>
      <c r="E14" s="26">
        <v>6546503.9700000007</v>
      </c>
      <c r="F14" s="8"/>
      <c r="G14" s="26">
        <v>1719164.47</v>
      </c>
      <c r="H14" s="51"/>
      <c r="I14" s="50">
        <v>836161.19</v>
      </c>
      <c r="J14" s="8"/>
      <c r="K14" s="26">
        <v>671650.96</v>
      </c>
      <c r="L14" s="8"/>
      <c r="M14" s="26">
        <v>4090886.0700000003</v>
      </c>
      <c r="N14" s="8"/>
      <c r="O14" s="26">
        <f>SUM(E14,G14,I14,K14,M14)</f>
        <v>13864366.66</v>
      </c>
      <c r="P14" s="8"/>
    </row>
    <row r="15" spans="1:21" x14ac:dyDescent="0.3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3">
      <c r="A16" s="8"/>
      <c r="B16" s="8"/>
      <c r="C16" s="5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3">
      <c r="A17" s="8"/>
      <c r="B17" s="8"/>
      <c r="C17" s="57" t="s">
        <v>59</v>
      </c>
      <c r="D17" s="8"/>
      <c r="E17" s="26">
        <v>6365814.7799999993</v>
      </c>
      <c r="F17" s="8"/>
      <c r="G17" s="26">
        <v>1762674.79</v>
      </c>
      <c r="H17" s="51"/>
      <c r="I17" s="50">
        <v>895862.48</v>
      </c>
      <c r="J17" s="8"/>
      <c r="K17" s="26">
        <v>833628.08</v>
      </c>
      <c r="L17" s="8"/>
      <c r="M17" s="26">
        <v>3711523.6100000003</v>
      </c>
      <c r="N17" s="8"/>
      <c r="O17" s="26">
        <f>SUM(E17,G17,I17,K17,M17)</f>
        <v>13569503.739999998</v>
      </c>
      <c r="P17" s="8"/>
    </row>
    <row r="18" spans="1:16" x14ac:dyDescent="0.3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3">
      <c r="A19" s="8"/>
      <c r="B19" s="8"/>
      <c r="C19" s="5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3">
      <c r="A20" s="8"/>
      <c r="B20" s="8"/>
      <c r="C20" s="57" t="s">
        <v>58</v>
      </c>
      <c r="D20" s="8"/>
      <c r="E20" s="26">
        <v>6467360.46</v>
      </c>
      <c r="F20" s="8"/>
      <c r="G20" s="26">
        <v>1592758.31</v>
      </c>
      <c r="H20" s="51"/>
      <c r="I20" s="50">
        <v>1136806.56</v>
      </c>
      <c r="J20" s="8"/>
      <c r="K20" s="26">
        <v>705071.68</v>
      </c>
      <c r="L20" s="8"/>
      <c r="M20" s="26">
        <v>3587464.2</v>
      </c>
      <c r="N20" s="8"/>
      <c r="O20" s="26">
        <f>SUM(E20,G20,I20,K20,M20)</f>
        <v>13489461.210000001</v>
      </c>
      <c r="P20" s="8"/>
    </row>
    <row r="21" spans="1:16" x14ac:dyDescent="0.3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3">
      <c r="A22" s="8"/>
      <c r="B22" s="8"/>
      <c r="C22" s="5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3">
      <c r="A23" s="8"/>
      <c r="B23" s="8"/>
      <c r="C23" s="57" t="s">
        <v>56</v>
      </c>
      <c r="D23" s="8"/>
      <c r="E23" s="26">
        <v>7064917.0800000001</v>
      </c>
      <c r="F23" s="8"/>
      <c r="G23" s="26">
        <v>2061433.98</v>
      </c>
      <c r="H23" s="51"/>
      <c r="I23" s="50">
        <v>1138006.3899999999</v>
      </c>
      <c r="J23" s="8"/>
      <c r="K23" s="26">
        <v>708443.88</v>
      </c>
      <c r="L23" s="8"/>
      <c r="M23" s="26">
        <v>3952463.65</v>
      </c>
      <c r="N23" s="8"/>
      <c r="O23" s="26">
        <f>SUM(E23,G23,I23,K23,M23)</f>
        <v>14925264.980000002</v>
      </c>
      <c r="P23" s="8"/>
    </row>
    <row r="24" spans="1:16" x14ac:dyDescent="0.3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3">
      <c r="A25" s="8"/>
      <c r="B25" s="8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3">
      <c r="A26" s="8"/>
      <c r="B26" s="8"/>
      <c r="C26" s="57" t="s">
        <v>13</v>
      </c>
      <c r="D26" s="8"/>
      <c r="E26" s="26">
        <v>8435860.2300000004</v>
      </c>
      <c r="F26" s="8"/>
      <c r="G26" s="26">
        <v>1943749.78</v>
      </c>
      <c r="H26" s="51"/>
      <c r="I26" s="50">
        <v>980400.35</v>
      </c>
      <c r="J26" s="8"/>
      <c r="K26" s="26">
        <v>742524.61</v>
      </c>
      <c r="L26" s="8"/>
      <c r="M26" s="26">
        <v>4024364.96</v>
      </c>
      <c r="N26" s="8"/>
      <c r="O26" s="26">
        <f>SUM(E26,G26,I26,K26,M26)</f>
        <v>16126899.93</v>
      </c>
      <c r="P26" s="8"/>
    </row>
    <row r="27" spans="1:16" x14ac:dyDescent="0.3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3">
      <c r="A28" s="8"/>
      <c r="B28" s="8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3">
      <c r="A29" s="8"/>
      <c r="B29" s="8"/>
      <c r="C29" s="57" t="s">
        <v>12</v>
      </c>
      <c r="D29" s="8"/>
      <c r="E29" s="26">
        <v>7665645.75</v>
      </c>
      <c r="F29" s="8"/>
      <c r="G29" s="26">
        <v>1662701.27</v>
      </c>
      <c r="H29" s="51"/>
      <c r="I29" s="50">
        <v>1040509.2</v>
      </c>
      <c r="J29" s="8"/>
      <c r="K29" s="26">
        <v>708660.8</v>
      </c>
      <c r="L29" s="8"/>
      <c r="M29" s="26">
        <v>4082278.35</v>
      </c>
      <c r="N29" s="8"/>
      <c r="O29" s="26">
        <f>SUM(E29,G29,I29,K29,M29)</f>
        <v>15159795.369999999</v>
      </c>
      <c r="P29" s="8"/>
    </row>
    <row r="30" spans="1:16" x14ac:dyDescent="0.3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3">
      <c r="A31" s="8"/>
      <c r="B31" s="8"/>
      <c r="C31" s="5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3">
      <c r="A32" s="8"/>
      <c r="B32" s="8"/>
      <c r="C32" s="57" t="s">
        <v>11</v>
      </c>
      <c r="D32" s="8"/>
      <c r="E32" s="26">
        <v>6175284.2000000002</v>
      </c>
      <c r="F32" s="8"/>
      <c r="G32" s="26">
        <v>1623296.51</v>
      </c>
      <c r="H32" s="51"/>
      <c r="I32" s="50">
        <v>1015588.13</v>
      </c>
      <c r="J32" s="8"/>
      <c r="K32" s="26">
        <v>790468.27</v>
      </c>
      <c r="L32" s="8"/>
      <c r="M32" s="26">
        <v>4068147.55</v>
      </c>
      <c r="N32" s="8"/>
      <c r="O32" s="26">
        <f>SUM(E32,G32,I32,K32,M32)</f>
        <v>13672784.66</v>
      </c>
      <c r="P32" s="8"/>
    </row>
    <row r="33" spans="1:16" x14ac:dyDescent="0.3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3">
      <c r="A34" s="8"/>
      <c r="B34" s="8"/>
      <c r="C34" s="5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3">
      <c r="A35" s="8"/>
      <c r="B35" s="8"/>
      <c r="C35" s="57" t="s">
        <v>2</v>
      </c>
      <c r="D35" s="8"/>
      <c r="E35" s="26">
        <v>6897025.629999999</v>
      </c>
      <c r="F35" s="8"/>
      <c r="G35" s="26">
        <v>1739861.0900000003</v>
      </c>
      <c r="H35" s="51"/>
      <c r="I35" s="50">
        <v>1132124.7300000002</v>
      </c>
      <c r="J35" s="8"/>
      <c r="K35" s="26">
        <v>887546.29</v>
      </c>
      <c r="L35" s="8"/>
      <c r="M35" s="26">
        <v>4148160.1600000006</v>
      </c>
      <c r="N35" s="8"/>
      <c r="O35" s="26">
        <f>SUM(E35,G35,I35,K35,M35)</f>
        <v>14804717.899999999</v>
      </c>
      <c r="P35" s="8"/>
    </row>
    <row r="36" spans="1:16" x14ac:dyDescent="0.3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3">
      <c r="A37" s="8"/>
      <c r="B37" s="8"/>
      <c r="C37" s="5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8"/>
      <c r="B38" s="8"/>
      <c r="C38" s="57" t="s">
        <v>10</v>
      </c>
      <c r="D38" s="8"/>
      <c r="E38" s="26">
        <v>5970393.1200000001</v>
      </c>
      <c r="F38" s="8"/>
      <c r="G38" s="26">
        <v>1889037.3</v>
      </c>
      <c r="H38" s="51"/>
      <c r="I38" s="50">
        <v>1221441.01</v>
      </c>
      <c r="J38" s="8"/>
      <c r="K38" s="26">
        <v>853526.74</v>
      </c>
      <c r="L38" s="8"/>
      <c r="M38" s="26">
        <v>3862868.96</v>
      </c>
      <c r="N38" s="8"/>
      <c r="O38" s="26">
        <f>SUM(E38,G38,I38,K38,M38)</f>
        <v>13797267.129999999</v>
      </c>
      <c r="P38" s="8"/>
    </row>
    <row r="39" spans="1:16" x14ac:dyDescent="0.3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3">
      <c r="A40" s="8"/>
      <c r="B40" s="8"/>
      <c r="C40" s="5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8"/>
      <c r="B41" s="8"/>
      <c r="C41" s="57" t="s">
        <v>9</v>
      </c>
      <c r="D41" s="8"/>
      <c r="E41" s="26">
        <v>5930873.8700000001</v>
      </c>
      <c r="F41" s="8"/>
      <c r="G41" s="26">
        <v>1802334.49</v>
      </c>
      <c r="H41" s="51"/>
      <c r="I41" s="50">
        <v>1180118.4699999997</v>
      </c>
      <c r="J41" s="8"/>
      <c r="K41" s="26">
        <v>851178.46</v>
      </c>
      <c r="L41" s="8"/>
      <c r="M41" s="26">
        <v>3615841.97</v>
      </c>
      <c r="N41" s="8"/>
      <c r="O41" s="26">
        <f>SUM(E41,G41,I41,K41,M41)</f>
        <v>13380347.26</v>
      </c>
      <c r="P41" s="8"/>
    </row>
    <row r="42" spans="1:16" x14ac:dyDescent="0.3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3">
      <c r="A43" s="8"/>
      <c r="B43" s="8"/>
      <c r="C43" s="5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3">
      <c r="A44" s="8"/>
      <c r="B44" s="8"/>
      <c r="C44" s="58">
        <v>43862</v>
      </c>
      <c r="D44" s="8"/>
      <c r="E44" s="26">
        <v>6567589.1600000011</v>
      </c>
      <c r="F44" s="8"/>
      <c r="G44" s="26">
        <v>1807432.9</v>
      </c>
      <c r="H44" s="51"/>
      <c r="I44" s="26">
        <v>1112477.8400000001</v>
      </c>
      <c r="J44" s="8"/>
      <c r="K44" s="26">
        <v>702758.65</v>
      </c>
      <c r="L44" s="8"/>
      <c r="M44" s="26">
        <v>3074748.29</v>
      </c>
      <c r="N44" s="8"/>
      <c r="O44" s="26">
        <f>SUM(E44,G44,I44,K44,M44)</f>
        <v>13265006.84</v>
      </c>
      <c r="P44" s="8"/>
    </row>
    <row r="45" spans="1:16" ht="28.8" x14ac:dyDescent="0.3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3">
      <c r="A46" s="8"/>
      <c r="B46" s="8"/>
      <c r="C46" s="5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3">
      <c r="A47" s="8"/>
      <c r="B47" s="8"/>
      <c r="C47" s="58">
        <v>43831</v>
      </c>
      <c r="D47" s="8"/>
      <c r="E47" s="26">
        <v>6559978.5300000003</v>
      </c>
      <c r="F47" s="8"/>
      <c r="G47" s="26">
        <v>2038283.14</v>
      </c>
      <c r="H47" s="51"/>
      <c r="I47" s="26">
        <v>1011688.86</v>
      </c>
      <c r="J47" s="8"/>
      <c r="K47" s="26">
        <v>828855.89</v>
      </c>
      <c r="L47" s="8"/>
      <c r="M47" s="26">
        <v>2995819.33</v>
      </c>
      <c r="N47" s="8"/>
      <c r="O47" s="26">
        <f>SUM(E47,G47,I47,K47,M47)</f>
        <v>13434625.75</v>
      </c>
      <c r="P47" s="8"/>
    </row>
    <row r="48" spans="1:16" ht="28.8" x14ac:dyDescent="0.3">
      <c r="A48" s="8"/>
      <c r="B48" s="8"/>
      <c r="C48" s="27" t="s">
        <v>36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3">
      <c r="A49" s="8"/>
      <c r="B49" s="8"/>
      <c r="C49" s="5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3">
      <c r="A50" s="8"/>
      <c r="B50" s="8"/>
      <c r="C50" s="57" t="s">
        <v>60</v>
      </c>
      <c r="D50" s="8"/>
      <c r="E50" s="26">
        <v>8017158.2799999993</v>
      </c>
      <c r="F50" s="8"/>
      <c r="G50" s="26">
        <v>1814718.86</v>
      </c>
      <c r="H50" s="51"/>
      <c r="I50" s="26">
        <v>1135110.98</v>
      </c>
      <c r="J50" s="8"/>
      <c r="K50" s="26">
        <v>862990.83</v>
      </c>
      <c r="L50" s="8"/>
      <c r="M50" s="26">
        <v>2703518.53</v>
      </c>
      <c r="N50" s="8"/>
      <c r="O50" s="26">
        <f>SUM(E50,G50,I50,K50,M50)</f>
        <v>14533497.479999999</v>
      </c>
      <c r="P50" s="8"/>
    </row>
    <row r="51" spans="1:16" ht="28.8" x14ac:dyDescent="0.3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3">
      <c r="A52" s="8"/>
      <c r="B52" s="8"/>
      <c r="C52" s="5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3">
      <c r="A53" s="8"/>
      <c r="B53" s="8"/>
      <c r="C53" s="57" t="s">
        <v>59</v>
      </c>
      <c r="D53" s="8"/>
      <c r="E53" s="26">
        <v>6277113.6999999993</v>
      </c>
      <c r="F53" s="8"/>
      <c r="G53" s="26">
        <v>2179883</v>
      </c>
      <c r="H53" s="51"/>
      <c r="I53" s="26">
        <v>1224497.42</v>
      </c>
      <c r="J53" s="8"/>
      <c r="K53" s="26">
        <v>1174209.6599999999</v>
      </c>
      <c r="L53" s="8"/>
      <c r="M53" s="26">
        <v>2052260.8599999999</v>
      </c>
      <c r="N53" s="8"/>
      <c r="O53" s="26">
        <f>SUM(E53,G53,I53,K53,M53)</f>
        <v>12907964.639999999</v>
      </c>
      <c r="P53" s="8"/>
    </row>
    <row r="54" spans="1:16" ht="28.8" x14ac:dyDescent="0.3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3">
      <c r="A55" s="8"/>
      <c r="B55" s="8"/>
      <c r="C55" s="5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3">
      <c r="A56" s="8"/>
      <c r="B56" s="8"/>
      <c r="C56" s="57" t="s">
        <v>58</v>
      </c>
      <c r="D56" s="8"/>
      <c r="E56" s="26">
        <v>7581475.6299999999</v>
      </c>
      <c r="F56" s="8"/>
      <c r="G56" s="26">
        <v>2325737.2797080982</v>
      </c>
      <c r="H56" s="51"/>
      <c r="I56" s="26">
        <v>1659958.9402919021</v>
      </c>
      <c r="J56" s="8"/>
      <c r="K56" s="26">
        <v>162136.76999999999</v>
      </c>
      <c r="L56" s="8"/>
      <c r="M56" s="26">
        <v>2507083.08</v>
      </c>
      <c r="N56" s="8"/>
      <c r="O56" s="26">
        <f>SUM(E56,G56,I56,K56,M56)</f>
        <v>14236391.699999999</v>
      </c>
      <c r="P56" s="8"/>
    </row>
    <row r="57" spans="1:16" ht="28.8" x14ac:dyDescent="0.3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3">
      <c r="A58" s="8"/>
      <c r="B58" s="8"/>
      <c r="C58" s="5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3">
      <c r="A59" s="8"/>
      <c r="B59" s="8"/>
      <c r="C59" s="57" t="s">
        <v>56</v>
      </c>
      <c r="D59" s="8"/>
      <c r="E59" s="26">
        <v>8531861.2899999991</v>
      </c>
      <c r="F59" s="8"/>
      <c r="G59" s="26">
        <v>3176268.65</v>
      </c>
      <c r="H59" s="51"/>
      <c r="I59" s="26">
        <v>301923.20000000001</v>
      </c>
      <c r="J59" s="8"/>
      <c r="K59" s="26">
        <v>809238.09</v>
      </c>
      <c r="L59" s="8"/>
      <c r="M59" s="26">
        <v>2702101.93</v>
      </c>
      <c r="N59" s="8"/>
      <c r="O59" s="26">
        <f>SUM(E59,G59,I59,K59,M59)</f>
        <v>15521393.159999998</v>
      </c>
      <c r="P59" s="8"/>
    </row>
    <row r="60" spans="1:16" ht="28.8" x14ac:dyDescent="0.3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3">
      <c r="A61" s="8"/>
      <c r="B61" s="8"/>
      <c r="C61" s="5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3">
      <c r="A62" s="8"/>
      <c r="B62" s="8"/>
      <c r="C62" s="57" t="s">
        <v>13</v>
      </c>
      <c r="D62" s="8"/>
      <c r="E62" s="26">
        <v>9996441.9800000004</v>
      </c>
      <c r="F62" s="8"/>
      <c r="G62" s="26">
        <v>850545.35</v>
      </c>
      <c r="H62" s="51"/>
      <c r="I62" s="26">
        <v>1233883.51</v>
      </c>
      <c r="J62" s="8"/>
      <c r="K62" s="26">
        <v>705594.76</v>
      </c>
      <c r="L62" s="8"/>
      <c r="M62" s="26">
        <v>2812465.53</v>
      </c>
      <c r="N62" s="8"/>
      <c r="O62" s="26">
        <f>SUM(E62,G62,I62,K62,M62)</f>
        <v>15598931.129999999</v>
      </c>
      <c r="P62" s="8"/>
    </row>
    <row r="63" spans="1:16" ht="28.8" x14ac:dyDescent="0.3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3">
      <c r="A64" s="8"/>
      <c r="B64" s="8"/>
      <c r="C64" s="5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9" x14ac:dyDescent="0.3">
      <c r="A65" s="8"/>
      <c r="B65" s="8"/>
      <c r="C65" s="57" t="s">
        <v>12</v>
      </c>
      <c r="D65" s="8"/>
      <c r="E65" s="26">
        <v>6506339.0999999996</v>
      </c>
      <c r="F65" s="8"/>
      <c r="G65" s="26">
        <v>2402239.12</v>
      </c>
      <c r="H65" s="51"/>
      <c r="I65" s="26">
        <v>1073351.49</v>
      </c>
      <c r="J65" s="8"/>
      <c r="K65" s="26">
        <v>654553.79</v>
      </c>
      <c r="L65" s="8"/>
      <c r="M65" s="26">
        <v>3151886.06</v>
      </c>
      <c r="N65" s="8"/>
      <c r="O65" s="26">
        <f>SUM(E65,G65,I65,K65,M65)</f>
        <v>13788369.560000001</v>
      </c>
      <c r="P65" s="8"/>
    </row>
    <row r="66" spans="1:19" ht="28.8" x14ac:dyDescent="0.3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9" x14ac:dyDescent="0.3">
      <c r="A67" s="8"/>
      <c r="B67" s="8"/>
      <c r="C67" s="5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9" x14ac:dyDescent="0.3">
      <c r="A68" s="8"/>
      <c r="B68" s="8"/>
      <c r="C68" s="57" t="s">
        <v>55</v>
      </c>
      <c r="D68" s="8"/>
      <c r="E68" s="26">
        <v>6403178.6399999997</v>
      </c>
      <c r="F68" s="8"/>
      <c r="G68" s="26">
        <v>2651343.4190408052</v>
      </c>
      <c r="H68" s="51"/>
      <c r="I68" s="26">
        <f>4485537.5-G68</f>
        <v>1834194.0809591948</v>
      </c>
      <c r="J68" s="8"/>
      <c r="K68" s="26">
        <v>916346.91</v>
      </c>
      <c r="L68" s="8"/>
      <c r="M68" s="26">
        <v>5639518.5199999996</v>
      </c>
      <c r="N68" s="8"/>
      <c r="O68" s="26">
        <f>SUM(E68,G68,I68,K68,M68)</f>
        <v>17444581.57</v>
      </c>
      <c r="P68" s="8"/>
    </row>
    <row r="69" spans="1:19" ht="28.8" x14ac:dyDescent="0.3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9" x14ac:dyDescent="0.3">
      <c r="A70" s="8"/>
      <c r="B70" s="8"/>
      <c r="C70" s="5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9" x14ac:dyDescent="0.3">
      <c r="A71" s="8"/>
      <c r="B71" s="8"/>
      <c r="C71" s="57" t="s">
        <v>2</v>
      </c>
      <c r="D71" s="8"/>
      <c r="E71" s="26">
        <v>6319654.7800000003</v>
      </c>
      <c r="F71" s="8"/>
      <c r="G71" s="26">
        <v>1710054.1529793008</v>
      </c>
      <c r="H71" s="51"/>
      <c r="I71" s="50">
        <v>1183012.0470206994</v>
      </c>
      <c r="J71" s="8"/>
      <c r="K71" s="26">
        <v>884306.99</v>
      </c>
      <c r="L71" s="8"/>
      <c r="M71" s="26">
        <v>4419247</v>
      </c>
      <c r="N71" s="8"/>
      <c r="O71" s="26">
        <f>SUM(E71,G71,I71,K71,M71)</f>
        <v>14516274.970000001</v>
      </c>
      <c r="P71" s="8"/>
      <c r="S71" s="54"/>
    </row>
    <row r="72" spans="1:19" ht="28.8" x14ac:dyDescent="0.3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9" x14ac:dyDescent="0.3">
      <c r="A73" s="8"/>
      <c r="B73" s="8"/>
      <c r="C73" s="2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8"/>
    </row>
    <row r="74" spans="1:19" x14ac:dyDescent="0.3">
      <c r="A74" s="8"/>
      <c r="B74" s="8"/>
      <c r="C74" s="24" t="s">
        <v>10</v>
      </c>
      <c r="D74" s="8"/>
      <c r="E74" s="26">
        <v>5530924.5800000001</v>
      </c>
      <c r="F74" s="8"/>
      <c r="G74" s="26">
        <v>2346444.29</v>
      </c>
      <c r="H74" s="51"/>
      <c r="I74" s="50">
        <v>1344857.05</v>
      </c>
      <c r="J74" s="8"/>
      <c r="K74" s="26">
        <v>942303.25</v>
      </c>
      <c r="L74" s="8"/>
      <c r="M74" s="26">
        <f>5049676.18+3701</f>
        <v>5053377.18</v>
      </c>
      <c r="N74" s="8"/>
      <c r="O74" s="26">
        <f>SUM(E74,G74,I74,K74,M74)</f>
        <v>15217906.35</v>
      </c>
      <c r="P74" s="8"/>
      <c r="S74" s="54"/>
    </row>
    <row r="75" spans="1:19" ht="28.8" x14ac:dyDescent="0.3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9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9" x14ac:dyDescent="0.3">
      <c r="A77" s="8"/>
      <c r="B77" s="8"/>
      <c r="C77" s="24" t="s">
        <v>9</v>
      </c>
      <c r="D77" s="8"/>
      <c r="E77" s="26">
        <v>6403178.6399999997</v>
      </c>
      <c r="F77" s="8"/>
      <c r="G77" s="26">
        <v>3135195.85</v>
      </c>
      <c r="H77" s="51"/>
      <c r="I77" s="50">
        <v>1350341.65</v>
      </c>
      <c r="J77" s="8"/>
      <c r="K77" s="26">
        <v>916346.91</v>
      </c>
      <c r="L77" s="8"/>
      <c r="M77" s="26">
        <f>5516938.5+122580.02</f>
        <v>5639518.5199999996</v>
      </c>
      <c r="N77" s="8"/>
      <c r="O77" s="26">
        <f>SUM(E77,G77,I77,K77,M77)</f>
        <v>17444581.57</v>
      </c>
      <c r="P77" s="8"/>
      <c r="S77" s="54"/>
    </row>
    <row r="78" spans="1:19" ht="28.8" x14ac:dyDescent="0.3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25"/>
    </row>
    <row r="79" spans="1:19" x14ac:dyDescent="0.3">
      <c r="A79" s="8"/>
      <c r="B79" s="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9" x14ac:dyDescent="0.3">
      <c r="A80" s="8"/>
      <c r="B80" s="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21" ht="18" x14ac:dyDescent="0.35">
      <c r="A81" s="34"/>
      <c r="B81" s="47" t="s">
        <v>37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x14ac:dyDescent="0.3">
      <c r="A82" s="34"/>
      <c r="B82" s="34"/>
      <c r="C82" s="53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x14ac:dyDescent="0.3">
      <c r="A83" s="34"/>
      <c r="B83" s="34"/>
      <c r="C83" s="34" t="s">
        <v>38</v>
      </c>
      <c r="D83" s="34"/>
      <c r="E83" s="34"/>
      <c r="F83" s="34"/>
      <c r="G83" s="34"/>
      <c r="H83" s="34"/>
      <c r="I83" s="34"/>
      <c r="J83" s="34"/>
      <c r="K83" s="34"/>
      <c r="L83" s="34"/>
      <c r="M83" s="52"/>
      <c r="N83" s="34"/>
      <c r="O83" s="34"/>
      <c r="P83" s="34"/>
      <c r="Q83" s="34"/>
      <c r="R83" s="34"/>
      <c r="S83" s="34"/>
      <c r="T83" s="34"/>
      <c r="U83" s="34"/>
    </row>
    <row r="84" spans="1:21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1:21" x14ac:dyDescent="0.3">
      <c r="A86" s="48"/>
      <c r="B86" s="48"/>
      <c r="C86" s="24" t="s">
        <v>10</v>
      </c>
      <c r="D86" s="48"/>
      <c r="E86" s="20" t="s">
        <v>48</v>
      </c>
      <c r="F86" s="48"/>
      <c r="G86" s="26">
        <v>0</v>
      </c>
      <c r="H86" s="50"/>
      <c r="I86" s="50"/>
      <c r="J86" s="48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ht="28.8" x14ac:dyDescent="0.3">
      <c r="A87" s="8"/>
      <c r="B87" s="8"/>
      <c r="C87" s="25" t="s">
        <v>28</v>
      </c>
      <c r="D87" s="25"/>
      <c r="E87" s="27" t="s">
        <v>39</v>
      </c>
      <c r="F87" s="25"/>
      <c r="G87" s="27" t="s">
        <v>40</v>
      </c>
      <c r="H87" s="27"/>
      <c r="I87" s="27"/>
      <c r="J87" s="25"/>
      <c r="K87" s="45"/>
      <c r="L87" s="45"/>
      <c r="M87" s="45"/>
      <c r="N87" s="45"/>
      <c r="O87" s="45"/>
      <c r="P87" s="45"/>
    </row>
    <row r="88" spans="1:2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21" x14ac:dyDescent="0.3">
      <c r="A89" s="8"/>
      <c r="B89" s="8"/>
      <c r="C89" s="25"/>
      <c r="D89" s="25"/>
      <c r="E89" s="25"/>
      <c r="F89" s="25"/>
      <c r="G89" s="25"/>
      <c r="H89" s="25"/>
      <c r="I89" s="25"/>
      <c r="J89" s="25"/>
      <c r="K89" s="45"/>
    </row>
    <row r="90" spans="1:21" x14ac:dyDescent="0.3">
      <c r="A90" s="8"/>
      <c r="B90" s="8"/>
      <c r="C90" s="24" t="s">
        <v>9</v>
      </c>
      <c r="D90" s="25"/>
      <c r="E90" s="20">
        <v>0</v>
      </c>
      <c r="F90" s="25"/>
      <c r="G90" s="26">
        <v>0</v>
      </c>
      <c r="H90" s="50"/>
      <c r="I90" s="50"/>
      <c r="J90" s="25"/>
      <c r="K90" s="45"/>
    </row>
    <row r="91" spans="1:21" ht="28.8" x14ac:dyDescent="0.3">
      <c r="A91" s="8"/>
      <c r="B91" s="8"/>
      <c r="C91" s="25" t="s">
        <v>34</v>
      </c>
      <c r="D91" s="25"/>
      <c r="E91" s="27" t="s">
        <v>39</v>
      </c>
      <c r="F91" s="25"/>
      <c r="G91" s="27" t="s">
        <v>40</v>
      </c>
      <c r="H91" s="27"/>
      <c r="I91" s="27"/>
      <c r="J91" s="25"/>
      <c r="K91" s="45"/>
    </row>
    <row r="92" spans="1:21" x14ac:dyDescent="0.3">
      <c r="A92" s="8"/>
      <c r="B92" s="8"/>
      <c r="C92" s="25"/>
      <c r="D92" s="25"/>
      <c r="E92" s="25"/>
      <c r="F92" s="25"/>
      <c r="G92" s="25"/>
      <c r="H92" s="25"/>
      <c r="I92" s="25"/>
      <c r="J92" s="25"/>
      <c r="K92" s="45"/>
    </row>
    <row r="93" spans="1:21" x14ac:dyDescent="0.3">
      <c r="A93" s="8"/>
      <c r="B93" s="8"/>
      <c r="C93" s="25"/>
      <c r="D93" s="25"/>
      <c r="E93" s="25"/>
      <c r="F93" s="25"/>
      <c r="G93" s="25"/>
      <c r="H93" s="25"/>
      <c r="I93" s="25"/>
      <c r="J93" s="25"/>
      <c r="K93" s="45"/>
    </row>
    <row r="94" spans="1:21" x14ac:dyDescent="0.3">
      <c r="A94" s="8"/>
      <c r="B94" s="8"/>
      <c r="C94" s="24" t="s">
        <v>10</v>
      </c>
      <c r="D94" s="25"/>
      <c r="E94" s="20">
        <v>0</v>
      </c>
      <c r="F94" s="25"/>
      <c r="G94" s="26">
        <v>0</v>
      </c>
      <c r="H94" s="50"/>
      <c r="I94" s="50"/>
      <c r="J94" s="25"/>
      <c r="K94" s="45"/>
    </row>
    <row r="95" spans="1:21" ht="28.8" x14ac:dyDescent="0.3">
      <c r="A95" s="8"/>
      <c r="B95" s="8"/>
      <c r="C95" s="27" t="s">
        <v>35</v>
      </c>
      <c r="D95" s="25"/>
      <c r="E95" s="27" t="s">
        <v>39</v>
      </c>
      <c r="F95" s="25"/>
      <c r="G95" s="27" t="s">
        <v>40</v>
      </c>
      <c r="H95" s="27"/>
      <c r="I95" s="27"/>
      <c r="J95" s="25"/>
      <c r="K95" s="45"/>
    </row>
    <row r="96" spans="1:21" x14ac:dyDescent="0.3">
      <c r="A96" s="8"/>
      <c r="B96" s="8"/>
      <c r="C96" s="25"/>
      <c r="D96" s="25"/>
      <c r="E96" s="25"/>
      <c r="F96" s="25"/>
      <c r="G96" s="25"/>
      <c r="H96" s="25"/>
      <c r="I96" s="25"/>
      <c r="J96" s="25"/>
      <c r="K96" s="45"/>
    </row>
    <row r="97" spans="1:50" x14ac:dyDescent="0.3">
      <c r="A97" s="8"/>
      <c r="B97" s="8"/>
      <c r="C97" s="25"/>
      <c r="D97" s="25"/>
      <c r="E97" s="25"/>
      <c r="F97" s="25"/>
      <c r="G97" s="25"/>
      <c r="H97" s="25"/>
      <c r="I97" s="25"/>
      <c r="J97" s="25"/>
      <c r="K97" s="45"/>
    </row>
    <row r="98" spans="1:50" x14ac:dyDescent="0.3">
      <c r="A98" s="8"/>
      <c r="B98" s="8"/>
      <c r="C98" s="24" t="s">
        <v>9</v>
      </c>
      <c r="D98" s="25"/>
      <c r="E98" s="20">
        <v>0</v>
      </c>
      <c r="F98" s="25"/>
      <c r="G98" s="26">
        <v>0</v>
      </c>
      <c r="H98" s="50"/>
      <c r="I98" s="50"/>
      <c r="J98" s="25"/>
      <c r="K98" s="45"/>
    </row>
    <row r="99" spans="1:50" ht="28.8" x14ac:dyDescent="0.3">
      <c r="A99" s="8"/>
      <c r="B99" s="8"/>
      <c r="C99" s="27" t="s">
        <v>36</v>
      </c>
      <c r="D99" s="25"/>
      <c r="E99" s="27" t="s">
        <v>39</v>
      </c>
      <c r="F99" s="25"/>
      <c r="G99" s="27" t="s">
        <v>40</v>
      </c>
      <c r="H99" s="27"/>
      <c r="I99" s="27"/>
      <c r="J99" s="25"/>
      <c r="K99" s="45"/>
    </row>
    <row r="100" spans="1:50" x14ac:dyDescent="0.3">
      <c r="A100" s="8"/>
      <c r="B100" s="8"/>
      <c r="C100" s="25"/>
      <c r="D100" s="25"/>
      <c r="E100" s="25"/>
      <c r="F100" s="25"/>
      <c r="G100" s="25"/>
      <c r="H100" s="25"/>
      <c r="I100" s="25"/>
      <c r="J100" s="25"/>
      <c r="K100" s="45"/>
    </row>
    <row r="101" spans="1:50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50" ht="18" x14ac:dyDescent="0.35">
      <c r="A102" s="34"/>
      <c r="B102" s="47" t="s">
        <v>41</v>
      </c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50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50" x14ac:dyDescent="0.3">
      <c r="A104" s="34"/>
      <c r="B104" s="34"/>
      <c r="C104" s="34" t="s">
        <v>42</v>
      </c>
      <c r="D104" s="34"/>
      <c r="E104" s="34"/>
      <c r="F104" s="34"/>
      <c r="G104" s="34"/>
      <c r="H104" s="34"/>
      <c r="I104" s="34"/>
      <c r="J104" s="34"/>
      <c r="K104" s="34"/>
    </row>
    <row r="105" spans="1:50" x14ac:dyDescent="0.3">
      <c r="A105" s="34"/>
      <c r="B105" s="34"/>
      <c r="C105" s="34" t="s">
        <v>57</v>
      </c>
      <c r="D105" s="34"/>
      <c r="E105" s="34"/>
      <c r="F105" s="34"/>
      <c r="G105" s="34"/>
      <c r="H105" s="34"/>
      <c r="I105" s="34"/>
      <c r="J105" s="34"/>
      <c r="K105" s="34"/>
    </row>
    <row r="106" spans="1:50" x14ac:dyDescent="0.3">
      <c r="A106" s="8"/>
      <c r="B106" s="8"/>
      <c r="C106" s="25"/>
      <c r="D106" s="8"/>
      <c r="E106" s="25"/>
      <c r="F106" s="8"/>
      <c r="G106" s="25"/>
      <c r="H106" s="8"/>
      <c r="I106" s="25"/>
      <c r="J106" s="8"/>
      <c r="K106" s="25"/>
      <c r="L106" s="8"/>
      <c r="M106" s="25"/>
      <c r="N106" s="8"/>
      <c r="O106" s="25"/>
      <c r="P106" s="8"/>
      <c r="Q106" s="25"/>
      <c r="R106" s="8"/>
      <c r="S106" s="25"/>
      <c r="T106" s="8"/>
      <c r="U106" s="25"/>
      <c r="V106" s="8"/>
      <c r="W106" s="25"/>
      <c r="X106" s="8"/>
      <c r="Y106" s="25"/>
      <c r="Z106" s="8"/>
      <c r="AA106" s="25"/>
      <c r="AB106" s="8"/>
      <c r="AC106" s="25"/>
      <c r="AD106" s="8"/>
      <c r="AE106" s="25"/>
      <c r="AF106" s="8"/>
      <c r="AG106" s="25"/>
      <c r="AH106" s="8"/>
      <c r="AI106" s="25"/>
      <c r="AJ106" s="8"/>
      <c r="AK106" s="25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3">
      <c r="A107" s="8"/>
      <c r="B107" s="8"/>
      <c r="C107" s="58">
        <v>44228</v>
      </c>
      <c r="D107" s="8"/>
      <c r="E107" s="26">
        <v>8048274.9500000002</v>
      </c>
      <c r="F107" s="8"/>
      <c r="G107" s="58">
        <v>44197</v>
      </c>
      <c r="H107" s="8"/>
      <c r="I107" s="26">
        <v>8206672.0800000001</v>
      </c>
      <c r="J107" s="8"/>
      <c r="K107" s="24" t="s">
        <v>60</v>
      </c>
      <c r="L107" s="8"/>
      <c r="M107" s="26">
        <v>8089074.2800000003</v>
      </c>
      <c r="N107" s="8"/>
      <c r="O107" s="24" t="s">
        <v>59</v>
      </c>
      <c r="P107" s="8"/>
      <c r="Q107" s="26">
        <v>8753925.9199999999</v>
      </c>
      <c r="R107" s="8"/>
      <c r="S107" s="24" t="s">
        <v>58</v>
      </c>
      <c r="T107" s="8"/>
      <c r="U107" s="26">
        <v>10479821.57</v>
      </c>
      <c r="V107" s="8"/>
      <c r="W107" s="24" t="s">
        <v>56</v>
      </c>
      <c r="X107" s="8"/>
      <c r="Y107" s="26">
        <v>10735715.800000001</v>
      </c>
      <c r="Z107" s="8"/>
      <c r="AA107" s="24" t="s">
        <v>13</v>
      </c>
      <c r="AB107" s="8"/>
      <c r="AC107" s="26">
        <v>8920100.4000000004</v>
      </c>
      <c r="AD107" s="8"/>
      <c r="AE107" s="24" t="s">
        <v>12</v>
      </c>
      <c r="AF107" s="8"/>
      <c r="AG107" s="26">
        <v>8009046.96</v>
      </c>
      <c r="AH107" s="8"/>
      <c r="AI107" s="24" t="s">
        <v>11</v>
      </c>
      <c r="AJ107" s="8"/>
      <c r="AK107" s="26">
        <v>8409779.5399999991</v>
      </c>
      <c r="AL107" s="8"/>
      <c r="AM107" s="24" t="s">
        <v>2</v>
      </c>
      <c r="AN107" s="25"/>
      <c r="AO107" s="26">
        <v>7357165.4800000004</v>
      </c>
      <c r="AP107" s="25"/>
      <c r="AQ107" s="24" t="s">
        <v>10</v>
      </c>
      <c r="AR107" s="25"/>
      <c r="AS107" s="26">
        <v>7242792.5999999996</v>
      </c>
      <c r="AT107" s="25"/>
      <c r="AU107" s="24" t="s">
        <v>9</v>
      </c>
      <c r="AV107" s="25"/>
      <c r="AW107" s="55">
        <v>8274238.25</v>
      </c>
      <c r="AX107" s="25"/>
    </row>
    <row r="108" spans="1:50" ht="43.2" x14ac:dyDescent="0.3">
      <c r="A108" s="8"/>
      <c r="B108" s="8"/>
      <c r="C108" s="25" t="s">
        <v>28</v>
      </c>
      <c r="D108" s="8"/>
      <c r="E108" s="27" t="s">
        <v>43</v>
      </c>
      <c r="F108" s="8"/>
      <c r="G108" s="25" t="s">
        <v>28</v>
      </c>
      <c r="H108" s="8"/>
      <c r="I108" s="27" t="s">
        <v>43</v>
      </c>
      <c r="J108" s="8"/>
      <c r="K108" s="25" t="s">
        <v>34</v>
      </c>
      <c r="L108" s="8"/>
      <c r="M108" s="27" t="s">
        <v>43</v>
      </c>
      <c r="N108" s="8"/>
      <c r="O108" s="25" t="s">
        <v>34</v>
      </c>
      <c r="P108" s="8"/>
      <c r="Q108" s="27" t="s">
        <v>43</v>
      </c>
      <c r="R108" s="8"/>
      <c r="S108" s="25" t="s">
        <v>34</v>
      </c>
      <c r="T108" s="8"/>
      <c r="U108" s="27" t="s">
        <v>43</v>
      </c>
      <c r="V108" s="8"/>
      <c r="W108" s="25" t="s">
        <v>34</v>
      </c>
      <c r="X108" s="8"/>
      <c r="Y108" s="27" t="s">
        <v>43</v>
      </c>
      <c r="Z108" s="8"/>
      <c r="AA108" s="25" t="s">
        <v>34</v>
      </c>
      <c r="AB108" s="8"/>
      <c r="AC108" s="27" t="s">
        <v>43</v>
      </c>
      <c r="AD108" s="8"/>
      <c r="AE108" s="25" t="s">
        <v>34</v>
      </c>
      <c r="AF108" s="8"/>
      <c r="AG108" s="27" t="s">
        <v>43</v>
      </c>
      <c r="AH108" s="8"/>
      <c r="AI108" s="25" t="s">
        <v>34</v>
      </c>
      <c r="AJ108" s="8"/>
      <c r="AK108" s="27" t="s">
        <v>43</v>
      </c>
      <c r="AL108" s="8"/>
      <c r="AM108" s="25" t="s">
        <v>34</v>
      </c>
      <c r="AN108" s="25"/>
      <c r="AO108" s="27" t="s">
        <v>43</v>
      </c>
      <c r="AP108" s="25"/>
      <c r="AQ108" s="25" t="s">
        <v>34</v>
      </c>
      <c r="AR108" s="25"/>
      <c r="AS108" s="27" t="s">
        <v>43</v>
      </c>
      <c r="AT108" s="25"/>
      <c r="AU108" s="25" t="s">
        <v>34</v>
      </c>
      <c r="AV108" s="25"/>
      <c r="AW108" s="25" t="s">
        <v>43</v>
      </c>
      <c r="AX108" s="25"/>
    </row>
    <row r="109" spans="1:50" x14ac:dyDescent="0.3">
      <c r="A109" s="8"/>
      <c r="B109" s="8"/>
      <c r="C109" s="25"/>
      <c r="D109" s="8"/>
      <c r="E109" s="25"/>
      <c r="F109" s="8"/>
      <c r="G109" s="25"/>
      <c r="H109" s="8"/>
      <c r="I109" s="25"/>
      <c r="J109" s="8"/>
      <c r="K109" s="25"/>
      <c r="L109" s="8"/>
      <c r="M109" s="25"/>
      <c r="N109" s="8"/>
      <c r="O109" s="25"/>
      <c r="P109" s="8"/>
      <c r="Q109" s="25"/>
      <c r="R109" s="8"/>
      <c r="S109" s="25"/>
      <c r="T109" s="8"/>
      <c r="U109" s="25"/>
      <c r="V109" s="8"/>
      <c r="W109" s="25"/>
      <c r="X109" s="8"/>
      <c r="Y109" s="25"/>
      <c r="Z109" s="8"/>
      <c r="AA109" s="25"/>
      <c r="AB109" s="8"/>
      <c r="AC109" s="25"/>
      <c r="AD109" s="8"/>
      <c r="AE109" s="25"/>
      <c r="AF109" s="8"/>
      <c r="AG109" s="25"/>
      <c r="AH109" s="8"/>
      <c r="AI109" s="25"/>
      <c r="AJ109" s="8"/>
      <c r="AK109" s="25"/>
      <c r="AL109" s="8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</row>
    <row r="110" spans="1:50" x14ac:dyDescent="0.3">
      <c r="A110" s="8"/>
      <c r="B110" s="8"/>
      <c r="C110" s="25"/>
      <c r="D110" s="8"/>
      <c r="E110" s="25"/>
      <c r="F110" s="8"/>
      <c r="G110" s="25"/>
      <c r="H110" s="8"/>
      <c r="I110" s="25"/>
      <c r="J110" s="8"/>
      <c r="K110" s="25"/>
      <c r="L110" s="8"/>
      <c r="M110" s="25"/>
      <c r="N110" s="8"/>
      <c r="O110" s="25"/>
      <c r="P110" s="8"/>
      <c r="Q110" s="25"/>
      <c r="R110" s="8"/>
      <c r="S110" s="25"/>
      <c r="T110" s="8"/>
      <c r="U110" s="25"/>
      <c r="V110" s="8"/>
      <c r="W110" s="25"/>
      <c r="X110" s="8"/>
      <c r="Y110" s="25"/>
      <c r="Z110" s="8"/>
      <c r="AA110" s="25"/>
      <c r="AB110" s="8"/>
      <c r="AC110" s="25"/>
      <c r="AD110" s="8"/>
      <c r="AE110" s="25"/>
      <c r="AF110" s="8"/>
      <c r="AG110" s="25"/>
      <c r="AH110" s="8"/>
      <c r="AI110" s="25"/>
      <c r="AJ110" s="8"/>
      <c r="AK110" s="25"/>
      <c r="AL110" s="8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</row>
    <row r="111" spans="1:50" x14ac:dyDescent="0.3">
      <c r="A111" s="8"/>
      <c r="B111" s="8"/>
      <c r="C111" s="25"/>
      <c r="D111" s="8"/>
      <c r="E111" s="25"/>
      <c r="F111" s="8"/>
      <c r="G111" s="25"/>
      <c r="H111" s="8"/>
      <c r="I111" s="25"/>
      <c r="J111" s="8"/>
      <c r="K111" s="25"/>
      <c r="L111" s="8"/>
      <c r="M111" s="25"/>
      <c r="N111" s="8"/>
      <c r="O111" s="25"/>
      <c r="P111" s="8"/>
      <c r="Q111" s="25"/>
      <c r="R111" s="8"/>
      <c r="S111" s="25"/>
      <c r="T111" s="8"/>
      <c r="U111" s="25"/>
      <c r="V111" s="8"/>
      <c r="W111" s="25"/>
      <c r="X111" s="8"/>
      <c r="Y111" s="25"/>
      <c r="Z111" s="8"/>
      <c r="AA111" s="25"/>
      <c r="AB111" s="8"/>
      <c r="AC111" s="25"/>
      <c r="AD111" s="8"/>
      <c r="AE111" s="25"/>
      <c r="AF111" s="8"/>
      <c r="AG111" s="25"/>
      <c r="AH111" s="8"/>
      <c r="AI111" s="25"/>
      <c r="AJ111" s="8"/>
      <c r="AK111" s="25"/>
      <c r="AL111" s="8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1:50" x14ac:dyDescent="0.3">
      <c r="A112" s="8"/>
      <c r="B112" s="8"/>
      <c r="C112" s="58">
        <v>43862</v>
      </c>
      <c r="D112" s="8"/>
      <c r="E112" s="26">
        <v>7816491.7800000003</v>
      </c>
      <c r="F112" s="8"/>
      <c r="G112" s="58">
        <v>43831</v>
      </c>
      <c r="H112" s="8"/>
      <c r="I112" s="26">
        <v>9549176.5</v>
      </c>
      <c r="J112" s="8"/>
      <c r="K112" s="24" t="s">
        <v>60</v>
      </c>
      <c r="L112" s="8"/>
      <c r="M112" s="26">
        <v>7917986.4299999997</v>
      </c>
      <c r="N112" s="8"/>
      <c r="O112" s="24" t="s">
        <v>59</v>
      </c>
      <c r="P112" s="8"/>
      <c r="Q112" s="26">
        <v>9234830.9700000007</v>
      </c>
      <c r="R112" s="8"/>
      <c r="S112" s="24" t="s">
        <v>58</v>
      </c>
      <c r="T112" s="8"/>
      <c r="U112" s="26">
        <v>10771315</v>
      </c>
      <c r="V112" s="8"/>
      <c r="W112" s="24" t="s">
        <v>56</v>
      </c>
      <c r="X112" s="8"/>
      <c r="Y112" s="26">
        <v>9385087.1600000001</v>
      </c>
      <c r="Z112" s="8"/>
      <c r="AA112" s="24" t="s">
        <v>13</v>
      </c>
      <c r="AB112" s="8"/>
      <c r="AC112" s="26">
        <v>7824773.9800000004</v>
      </c>
      <c r="AD112" s="8"/>
      <c r="AE112" s="24" t="s">
        <v>12</v>
      </c>
      <c r="AF112" s="8"/>
      <c r="AG112" s="26">
        <v>9207181.8000000007</v>
      </c>
      <c r="AH112" s="8"/>
      <c r="AI112" s="24" t="s">
        <v>11</v>
      </c>
      <c r="AJ112" s="8"/>
      <c r="AK112" s="26">
        <v>8411393.8699999992</v>
      </c>
      <c r="AL112" s="8"/>
      <c r="AM112" s="24" t="s">
        <v>2</v>
      </c>
      <c r="AN112" s="25"/>
      <c r="AO112" s="26">
        <v>8744123.8300000001</v>
      </c>
      <c r="AP112" s="25"/>
      <c r="AQ112" s="24" t="s">
        <v>10</v>
      </c>
      <c r="AR112" s="25"/>
      <c r="AS112" s="26">
        <v>8511247.5600000005</v>
      </c>
      <c r="AT112" s="25"/>
      <c r="AU112" s="24" t="s">
        <v>9</v>
      </c>
      <c r="AV112" s="25"/>
      <c r="AW112" s="55">
        <v>7383250.1900000004</v>
      </c>
      <c r="AX112" s="25"/>
    </row>
    <row r="113" spans="1:50" ht="57.6" x14ac:dyDescent="0.3">
      <c r="A113" s="8"/>
      <c r="B113" s="8"/>
      <c r="C113" s="27" t="s">
        <v>44</v>
      </c>
      <c r="D113" s="8"/>
      <c r="E113" s="27" t="s">
        <v>43</v>
      </c>
      <c r="F113" s="8"/>
      <c r="G113" s="27" t="s">
        <v>44</v>
      </c>
      <c r="H113" s="8"/>
      <c r="I113" s="27" t="s">
        <v>43</v>
      </c>
      <c r="J113" s="8"/>
      <c r="K113" s="27" t="s">
        <v>45</v>
      </c>
      <c r="L113" s="8"/>
      <c r="M113" s="27" t="s">
        <v>43</v>
      </c>
      <c r="N113" s="8"/>
      <c r="O113" s="27" t="s">
        <v>45</v>
      </c>
      <c r="P113" s="8"/>
      <c r="Q113" s="27" t="s">
        <v>43</v>
      </c>
      <c r="R113" s="8"/>
      <c r="S113" s="27" t="s">
        <v>45</v>
      </c>
      <c r="T113" s="8"/>
      <c r="U113" s="27" t="s">
        <v>43</v>
      </c>
      <c r="V113" s="8"/>
      <c r="W113" s="27" t="s">
        <v>45</v>
      </c>
      <c r="X113" s="8"/>
      <c r="Y113" s="27" t="s">
        <v>43</v>
      </c>
      <c r="Z113" s="8"/>
      <c r="AA113" s="27" t="s">
        <v>45</v>
      </c>
      <c r="AB113" s="8"/>
      <c r="AC113" s="27" t="s">
        <v>43</v>
      </c>
      <c r="AD113" s="8"/>
      <c r="AE113" s="27" t="s">
        <v>45</v>
      </c>
      <c r="AF113" s="8"/>
      <c r="AG113" s="27" t="s">
        <v>43</v>
      </c>
      <c r="AH113" s="8"/>
      <c r="AI113" s="27" t="s">
        <v>45</v>
      </c>
      <c r="AJ113" s="8"/>
      <c r="AK113" s="27" t="s">
        <v>43</v>
      </c>
      <c r="AL113" s="8"/>
      <c r="AM113" s="27" t="s">
        <v>45</v>
      </c>
      <c r="AN113" s="25"/>
      <c r="AO113" s="27" t="s">
        <v>43</v>
      </c>
      <c r="AP113" s="25"/>
      <c r="AQ113" s="27" t="s">
        <v>45</v>
      </c>
      <c r="AR113" s="25"/>
      <c r="AS113" s="27" t="s">
        <v>43</v>
      </c>
      <c r="AT113" s="25"/>
      <c r="AU113" s="27" t="s">
        <v>45</v>
      </c>
      <c r="AV113" s="25"/>
      <c r="AW113" s="27" t="s">
        <v>43</v>
      </c>
      <c r="AX113" s="25"/>
    </row>
    <row r="114" spans="1:50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25"/>
      <c r="AJ114" s="8"/>
      <c r="AK114" s="25"/>
      <c r="AL114" s="8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x14ac:dyDescent="0.3"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</sheetData>
  <pageMargins left="0.7" right="0.7" top="0.75" bottom="0.75" header="0.3" footer="0.3"/>
  <pageSetup scale="6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QXAXS7VD5RUN-1176138465-54254</_dlc_DocId>
    <_dlc_DocIdUrl xmlns="1fb3335c-30d7-4bba-904e-f5536abc823a">
      <Url>http://intranet/s/finance/_layouts/15/DocIdRedir.aspx?ID=QXAXS7VD5RUN-1176138465-54254</Url>
      <Description>QXAXS7VD5RUN-1176138465-54254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5498F9-0BF8-40BA-A2B0-597FB2C476C5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1fb3335c-30d7-4bba-904e-f5536abc823a"/>
    <ds:schemaRef ds:uri="http://purl.org/dc/elements/1.1/"/>
    <ds:schemaRef ds:uri="8609ce63-d02d-43da-b3f8-4545fdb1b45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2021-03-11T12:56:56Z</cp:lastPrinted>
  <dcterms:created xsi:type="dcterms:W3CDTF">2020-04-08T14:34:01Z</dcterms:created>
  <dcterms:modified xsi:type="dcterms:W3CDTF">2021-03-11T12:59:33Z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aedb9b09-6284-4ec9-9bbc-a69caa0981a8</vt:lpwstr>
  </property>
</Properties>
</file>